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135" windowWidth="13260" windowHeight="10260" firstSheet="1" activeTab="2"/>
  </bookViews>
  <sheets>
    <sheet name="Para" sheetId="1" r:id="rId1"/>
    <sheet name="Intro" sheetId="2" r:id="rId2"/>
    <sheet name="Decision Aid" sheetId="3" r:id="rId3"/>
    <sheet name="Corn" sheetId="4" r:id="rId4"/>
    <sheet name="Soybean" sheetId="5" r:id="rId5"/>
    <sheet name="Wheat-Soybean" sheetId="6" r:id="rId6"/>
    <sheet name="Yield Ratio Worksheet" sheetId="7" r:id="rId7"/>
  </sheets>
  <definedNames/>
  <calcPr fullCalcOnLoad="1"/>
</workbook>
</file>

<file path=xl/comments1.xml><?xml version="1.0" encoding="utf-8"?>
<comments xmlns="http://schemas.openxmlformats.org/spreadsheetml/2006/main">
  <authors>
    <author>Greg Halich</author>
  </authors>
  <commentList>
    <comment ref="B6" authorId="0">
      <text>
        <r>
          <rPr>
            <b/>
            <sz val="8"/>
            <rFont val="Tahoma"/>
            <family val="2"/>
          </rPr>
          <t>Need to better think wage adjustment.</t>
        </r>
        <r>
          <rPr>
            <sz val="8"/>
            <rFont val="Tahoma"/>
            <family val="2"/>
          </rPr>
          <t xml:space="preserve">
</t>
        </r>
      </text>
    </comment>
  </commentList>
</comments>
</file>

<file path=xl/sharedStrings.xml><?xml version="1.0" encoding="utf-8"?>
<sst xmlns="http://schemas.openxmlformats.org/spreadsheetml/2006/main" count="223" uniqueCount="131">
  <si>
    <t>Corn</t>
  </si>
  <si>
    <t>Soybeans</t>
  </si>
  <si>
    <t>y</t>
  </si>
  <si>
    <t>Total Revenue</t>
  </si>
  <si>
    <t>Net Revenue</t>
  </si>
  <si>
    <t>Seed</t>
  </si>
  <si>
    <t>Nitrogen</t>
  </si>
  <si>
    <t>Phosphorus</t>
  </si>
  <si>
    <t>Potassium</t>
  </si>
  <si>
    <t>Lime</t>
  </si>
  <si>
    <t>Herbicides</t>
  </si>
  <si>
    <t>Insecticides</t>
  </si>
  <si>
    <t>Fungicides</t>
  </si>
  <si>
    <t>Initial Inputs:</t>
  </si>
  <si>
    <t>Machinery Work:</t>
  </si>
  <si>
    <t>Total Machinery</t>
  </si>
  <si>
    <t>Total Initial Inputs</t>
  </si>
  <si>
    <t xml:space="preserve">Other: </t>
  </si>
  <si>
    <t>Grain Drying</t>
  </si>
  <si>
    <t>Trucking Grain</t>
  </si>
  <si>
    <t>Total Other</t>
  </si>
  <si>
    <t>Total Costs</t>
  </si>
  <si>
    <t>Expected Price</t>
  </si>
  <si>
    <t>Expected Yield (bushels)</t>
  </si>
  <si>
    <t>Operating Interest</t>
  </si>
  <si>
    <t>Cost Adj. Factor (+/- %)</t>
  </si>
  <si>
    <t>n</t>
  </si>
  <si>
    <t>Current On-Farm Diesel Price</t>
  </si>
  <si>
    <t>States to Include in Avg. Prices (y/n):</t>
  </si>
  <si>
    <t xml:space="preserve">  Ohio</t>
  </si>
  <si>
    <t xml:space="preserve">  Indiana</t>
  </si>
  <si>
    <t xml:space="preserve">  Missouri</t>
  </si>
  <si>
    <t xml:space="preserve">  Iowa</t>
  </si>
  <si>
    <t xml:space="preserve">  Kansas</t>
  </si>
  <si>
    <t xml:space="preserve">  Virginia (Shenandoah Valley)</t>
  </si>
  <si>
    <t>Base Year</t>
  </si>
  <si>
    <t>Base Month (1-12)</t>
  </si>
  <si>
    <t>Current Wage Rate</t>
  </si>
  <si>
    <t xml:space="preserve">  Expected Price</t>
  </si>
  <si>
    <t>Custom Soybeans</t>
  </si>
  <si>
    <t>Seed (soybeans)</t>
  </si>
  <si>
    <t>Corn/Soybean Ratio</t>
  </si>
  <si>
    <t>Notes:</t>
  </si>
  <si>
    <t>Brush Hog</t>
  </si>
  <si>
    <t>Inputs:</t>
  </si>
  <si>
    <t xml:space="preserve">   Total Inputs</t>
  </si>
  <si>
    <t xml:space="preserve">   Total Other</t>
  </si>
  <si>
    <t>P, K, and Lime</t>
  </si>
  <si>
    <t xml:space="preserve">Drying Grain </t>
  </si>
  <si>
    <t>Custom Corn</t>
  </si>
  <si>
    <t>Custom Machinery</t>
  </si>
  <si>
    <t>Corn/Wheat Ratio</t>
  </si>
  <si>
    <t>Wheat-Soybeans</t>
  </si>
  <si>
    <t>Yield Penalty (Double Crop)</t>
  </si>
  <si>
    <t>Expected Yield (Full Season)</t>
  </si>
  <si>
    <t>Expected Yield (Double Crop)</t>
  </si>
  <si>
    <t xml:space="preserve">Seed </t>
  </si>
  <si>
    <t>Custom Harvest</t>
  </si>
  <si>
    <t xml:space="preserve">Expected Losses </t>
  </si>
  <si>
    <t>Expected Yield (Original)</t>
  </si>
  <si>
    <t>Expected Yield (Freeze Damage)</t>
  </si>
  <si>
    <t>Wheat</t>
  </si>
  <si>
    <t>Double Crop Soybeans</t>
  </si>
  <si>
    <t>Double Crop Wheat</t>
  </si>
  <si>
    <t>Net Revenue Both Crops</t>
  </si>
  <si>
    <t>Corn Yield Ratio</t>
  </si>
  <si>
    <t xml:space="preserve">Yield Penalty - Corn after Corn </t>
  </si>
  <si>
    <t>-</t>
  </si>
  <si>
    <t>Net Revenue Wheat Silage</t>
  </si>
  <si>
    <t>N Credit Wheat (lbs)</t>
  </si>
  <si>
    <t xml:space="preserve"> </t>
  </si>
  <si>
    <t>Seed costs for wheat are not included since this is a sunk cost.</t>
  </si>
  <si>
    <t>Net Revenue (with wheat silage)</t>
  </si>
  <si>
    <t>Worksheet Note: This worksheet is linked to the main decision aid and cannot be modified by the user.  Changes occur based on parameter changes in the main decision aid.</t>
  </si>
  <si>
    <t>Calculate Yield Ratio's Based on Your Data? (y/n)</t>
  </si>
  <si>
    <t>Expected Yield (average for multiple years)</t>
  </si>
  <si>
    <t xml:space="preserve">   Corn grown in rotation</t>
  </si>
  <si>
    <t xml:space="preserve">   Full-Season Soybeans</t>
  </si>
  <si>
    <t xml:space="preserve">   Wheat Planted after Corn Harvest</t>
  </si>
  <si>
    <t>Yield Ratio Worksheet</t>
  </si>
  <si>
    <t>User Note: Enter the highlighted corn yield ratio's in the Decision Aid.</t>
  </si>
  <si>
    <t>Wheat Damage Decision Aid (Draft)</t>
  </si>
  <si>
    <t>Greg Halich, Assistant Extension Professor, Department of Agricultural Economics, University of Kentucky, 859-257-8841 Greg.Halich@uky.edu</t>
  </si>
  <si>
    <t>Additional User Est. Costs (+/-)</t>
  </si>
  <si>
    <t>Yield Penalty - Dbl Crop Soybeans</t>
  </si>
  <si>
    <t>These default costs represent an average for no-till and conventionally planted crops.</t>
  </si>
  <si>
    <t>Crop Insurance Payments</t>
  </si>
  <si>
    <r>
      <t>Purpose</t>
    </r>
    <r>
      <rPr>
        <sz val="10"/>
        <rFont val="Arial"/>
        <family val="0"/>
      </rPr>
      <t xml:space="preserve">: This Decision Aid has been constructed to help producers evaluate their options for freeze-damaged wheat fields.  </t>
    </r>
  </si>
  <si>
    <r>
      <t>Disclaimer</t>
    </r>
    <r>
      <rPr>
        <b/>
        <i/>
        <sz val="10"/>
        <rFont val="Arial"/>
        <family val="2"/>
      </rPr>
      <t xml:space="preserve">: This decision aid tool has been constructed with the best information that we had at the time it was updated.   It has not yet gone   </t>
    </r>
  </si>
  <si>
    <t>through a formal review process and users should use the tool with caution.  Please report and problems and provide suggestions to:</t>
  </si>
  <si>
    <t>See explanation in Intro.  Use "Yield Ratio Worksheet" to calculate ratios.</t>
  </si>
  <si>
    <t>Normally 5-15% yield penalty for 2nd year corn but may be higher due to wheat residue.</t>
  </si>
  <si>
    <t>This is YOUR EXPECTED "NORMAL" CORN YIELD for corn grown in a rotation.  SEE INTRO.</t>
  </si>
  <si>
    <t xml:space="preserve">These are the calculated corn and full-soybean yields.  SEE INTRO. </t>
  </si>
  <si>
    <t xml:space="preserve">These are the expected yields for the dbl-crop soybeans and normal wheat.  SEE INTRO.  </t>
  </si>
  <si>
    <t>Estimated % of your ANTICIPATED WHEAT YIELD LOSS from the freeze damage.</t>
  </si>
  <si>
    <t>Replace the $0 with a net $/acre value if you harvest wheat for forage.  SEE INTRO.</t>
  </si>
  <si>
    <t xml:space="preserve">A 50 lb N credit has been given to the wheat stand for corn production.  </t>
  </si>
  <si>
    <t>Extra maintenance levels are used for corn with its higher yield and requirements.</t>
  </si>
  <si>
    <t xml:space="preserve">These are custom machinery rates for all operations required.  </t>
  </si>
  <si>
    <t xml:space="preserve">Other costs or changes in listed costs (+/-) that the user wants to define.  </t>
  </si>
  <si>
    <r>
      <t>Final Note</t>
    </r>
    <r>
      <rPr>
        <sz val="9"/>
        <rFont val="Arial"/>
        <family val="2"/>
      </rPr>
      <t>: Additional factors to consider such as reduced wheat quality.</t>
    </r>
  </si>
  <si>
    <t>Include payment with appropriate crop: MAKE SURE YOU UNDERSTAND OPTIONS.</t>
  </si>
  <si>
    <t xml:space="preserve">Normally a 20% yield penalty for dbl-crop soybeans but may be higher.  SEE INTRO. </t>
  </si>
  <si>
    <r>
      <t>Notes on Specific Lines in Decision Aid</t>
    </r>
    <r>
      <rPr>
        <sz val="10"/>
        <rFont val="Arial"/>
        <family val="0"/>
      </rPr>
      <t>:</t>
    </r>
  </si>
  <si>
    <r>
      <t>Yield Penalty Corn after Corn (Line 5)</t>
    </r>
    <r>
      <rPr>
        <sz val="9"/>
        <rFont val="Arial"/>
        <family val="2"/>
      </rPr>
      <t>: Normally 5-15% yield penalty for 2nd year corn.  The yield penalty may be higher in this case because there is concern that wheat residue may interfere with no-till planting.  USE YOUR BEST JUDGEMENT.</t>
    </r>
  </si>
  <si>
    <r>
      <t>Expected Yield Double Crop (Line 9)</t>
    </r>
    <r>
      <rPr>
        <sz val="9"/>
        <rFont val="Arial"/>
        <family val="2"/>
      </rPr>
      <t xml:space="preserve">: These are the expected yields for the double crop soybeans and a normal, non-damaged wheat stand.  The soybean yield equals the expected full-season yield less the soybean double-crop yield penalty. </t>
    </r>
  </si>
  <si>
    <r>
      <t>Seed (Line 14)</t>
    </r>
    <r>
      <rPr>
        <sz val="9"/>
        <rFont val="Arial"/>
        <family val="2"/>
      </rPr>
      <t>: Seed costs for wheat are not included since this is a sunk cost.</t>
    </r>
  </si>
  <si>
    <r>
      <t>Herbicides (Line 17)</t>
    </r>
    <r>
      <rPr>
        <sz val="9"/>
        <rFont val="Arial"/>
        <family val="2"/>
      </rPr>
      <t>: These default costs represent an average for no-till and conventionally planted crops.</t>
    </r>
  </si>
  <si>
    <r>
      <t>Insecticides (Line 18)</t>
    </r>
    <r>
      <rPr>
        <sz val="9"/>
        <rFont val="Arial"/>
        <family val="2"/>
      </rPr>
      <t>: These default costs represent an average for no-till and conventionally planted crops.</t>
    </r>
  </si>
  <si>
    <r>
      <t>Fungicides (Line 19)</t>
    </r>
    <r>
      <rPr>
        <sz val="9"/>
        <rFont val="Arial"/>
        <family val="2"/>
      </rPr>
      <t>: These default costs represent an average for no-till and conventionally planted crops.</t>
    </r>
  </si>
  <si>
    <r>
      <t>Custom Machinery (Line 22)</t>
    </r>
    <r>
      <rPr>
        <sz val="9"/>
        <rFont val="Arial"/>
        <family val="2"/>
      </rPr>
      <t>: These are custom machinery rates for all operations required.  They represent an average of no-till and tillage.  Wheat planting costs are not included as this is a sunk cost.</t>
    </r>
  </si>
  <si>
    <t>Expected Corn Yield (in rotation)</t>
  </si>
  <si>
    <t>Est. Wheat Yield Loss and Final Yield</t>
  </si>
  <si>
    <t>Expected Yield 2007 Crop (replant)</t>
  </si>
  <si>
    <t xml:space="preserve">Wheat Damage Decision Aid - Introduction and Description </t>
  </si>
  <si>
    <t>Expected Yield Dble Crop (normal)</t>
  </si>
  <si>
    <r>
      <t>Expected Yield 2007 Crop (Line 8)</t>
    </r>
    <r>
      <rPr>
        <sz val="9"/>
        <rFont val="Arial"/>
        <family val="2"/>
      </rPr>
      <t>: This is the estimated 2007 corn yield based on the expected corn yield and after accounting for the 2nd year yield penalty.  The 2007 soybean yield is the expected full-season soybean yield calculated from the corn-soybean ratio.</t>
    </r>
  </si>
  <si>
    <t>Based on CBOT Futures 4/23/07.  CHANGE PRICES TO MEET YOUR EXPECTATIONS.</t>
  </si>
  <si>
    <r>
      <t>Expected Price (Line 3)</t>
    </r>
    <r>
      <rPr>
        <sz val="9"/>
        <rFont val="Arial"/>
        <family val="2"/>
      </rPr>
      <t>: Based on CBOT futures prices less est. basis.  USE MOST CURRENT PRICES.</t>
    </r>
  </si>
  <si>
    <r>
      <t>Crop Insurance Payments (Line 29)</t>
    </r>
    <r>
      <rPr>
        <sz val="9"/>
        <rFont val="Arial"/>
        <family val="2"/>
      </rPr>
      <t>: Include payment with appropriate crop.  If payment is received regardless of what option the producer implements, then the payment should not be considered in the decision process.  MAKE SURE YOU UNDERSTAND ALL OPTIONS.</t>
    </r>
  </si>
  <si>
    <r>
      <t>Options evaluated</t>
    </r>
    <r>
      <rPr>
        <sz val="10"/>
        <rFont val="Arial"/>
        <family val="0"/>
      </rPr>
      <t>: 1) Keep wheat until harvest and then double-crop soybeans, 2) Destroy wheat and plant corn, and 3) Destroy wheat and plant full-season soybeans.</t>
    </r>
  </si>
  <si>
    <r>
      <t>How decision aid works</t>
    </r>
    <r>
      <rPr>
        <sz val="10"/>
        <rFont val="Arial"/>
        <family val="0"/>
      </rPr>
      <t xml:space="preserve">: All user input will occur on the page labeled "Decision Aid."  You can enter your information (change the spreadsheet) in cells that are colored blue.  Three production models (corn, soybean, wheat-soybean) are linked to the decision aid that return summary costs and net revenues back to the Decision Aid to compare the three alternatives.  The revenue and costs from the production models will change based on the parameters the user enters in the main decision aid sheet.  These changes are done automatically in the model.  The individual production models sheets cannot be modified or changed by the user.  If the user wants to change costs this can be done in the main decision aid under "Additional User Est. Costs (+/-)".  </t>
    </r>
  </si>
  <si>
    <r>
      <t>Corn Yield Ratio's (Line 4)</t>
    </r>
    <r>
      <rPr>
        <sz val="9"/>
        <rFont val="Arial"/>
        <family val="2"/>
      </rPr>
      <t>: These represent ratios of your normal corn yield compared to your normal full-season soybean and wheat yield.  They are used to calculate the soybean and wheat yields on lines 8, 9, &amp; 10 of decision aid.  Typical corn/soybean ratio's are 2.9-3.3 (higher yielding soils generally having the higher ratio's).  The "wheat" number is a guess so use your estimates where possible.  Use the "Yield Ratio Worksheet" to estimate these ratio's based on your specific yields.</t>
    </r>
  </si>
  <si>
    <r>
      <t>Yield Penalty Dbl Crop Soybeans (Line 6)</t>
    </r>
    <r>
      <rPr>
        <sz val="9"/>
        <rFont val="Arial"/>
        <family val="2"/>
      </rPr>
      <t>: Normally a 20% yield penalty for double-cropped soybeans due to shorter growing season. Factor in the potential for not getting soybeans planted in a timely fashion.  This penalty may be higher in this situation because the wheat harvest may be delayed 1-2 weeks due to the wheat setback and thus delay soybean planting.  USE YOUR BEST JUDGEMENT.</t>
    </r>
  </si>
  <si>
    <r>
      <t>Expected Corn Yield in Rotation (Line 7)</t>
    </r>
    <r>
      <rPr>
        <sz val="9"/>
        <rFont val="Arial"/>
        <family val="2"/>
      </rPr>
      <t>: This is YOUR EXPECTED "NORMAL" CORN YIELD for corn grown in a rotation (usually 2 years). The expected yield for corn replanted into wheat fields this year will be lower due to the yield penalty for 2nd year corn and is estimated on the next line.</t>
    </r>
  </si>
  <si>
    <r>
      <t>Expected Wheat Yield Loss and Final Yield (Line 10)</t>
    </r>
    <r>
      <rPr>
        <sz val="9"/>
        <rFont val="Arial"/>
        <family val="2"/>
      </rPr>
      <t>: The % is your estimated WHEAT YIELD LOSS from the freeze damage.  Yield is the 2007 estimated yield after accounting for damage.</t>
    </r>
  </si>
  <si>
    <r>
      <t>Net Revenue Wheat Silage (Line 11)</t>
    </r>
    <r>
      <rPr>
        <sz val="9"/>
        <rFont val="Arial"/>
        <family val="2"/>
      </rPr>
      <t>: Replace the $0 with a net $/acre value if you will harvest wheat for forage (and if it would have a positive net value after harvest costs).  There is concern over nitrate levels in the freeze-damaged wheat silage so only enter a figure here if you are confident that the silage is safe.</t>
    </r>
  </si>
  <si>
    <r>
      <t>Nitrogen (Line 15)</t>
    </r>
    <r>
      <rPr>
        <sz val="9"/>
        <rFont val="Arial"/>
        <family val="2"/>
      </rPr>
      <t>: A 50 lb N credit has been given to the wheat for corn (thus low N figure).  N applied to wheat before freeze is not included since this is a sunk cost.  However, it is possible that additional N may be desireable for tillering of the plant - if so, you can change this value from the zero default.</t>
    </r>
  </si>
  <si>
    <r>
      <t>P,K, and Lime (Line 16)</t>
    </r>
    <r>
      <rPr>
        <sz val="9"/>
        <rFont val="Arial"/>
        <family val="2"/>
      </rPr>
      <t>: P,K, and lime should be at optimal levels for full season soybeans and the double crop soybeans.  Extra maintenance levels are used for corn with its higher yield and requirements.</t>
    </r>
  </si>
  <si>
    <r>
      <t>Additional User Est. Costs (Line 27)</t>
    </r>
    <r>
      <rPr>
        <sz val="9"/>
        <rFont val="Arial"/>
        <family val="2"/>
      </rPr>
      <t>: Other costs or changes in the listed costs (+/-) that the user wants to define.  For example, decrease in machinery cost (-) or increase in seed cost (+).</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</si>
</sst>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
    <numFmt numFmtId="167" formatCode="0.0"/>
    <numFmt numFmtId="168" formatCode="0.000000"/>
    <numFmt numFmtId="169" formatCode="0.00000"/>
    <numFmt numFmtId="170" formatCode="0.0000"/>
    <numFmt numFmtId="171" formatCode="0.000"/>
    <numFmt numFmtId="172" formatCode="&quot;$&quot;#,##0.0"/>
    <numFmt numFmtId="173" formatCode="&quot;$&quot;#,##0.000"/>
    <numFmt numFmtId="174" formatCode="#,##0.0"/>
    <numFmt numFmtId="175" formatCode="&quot;$&quot;#,##0.0000"/>
    <numFmt numFmtId="176" formatCode="&quot;$&quot;#,##0.00000"/>
    <numFmt numFmtId="177" formatCode="&quot;$&quot;#,##0.000000"/>
    <numFmt numFmtId="178" formatCode="&quot;$&quot;#,##0.0000000"/>
    <numFmt numFmtId="179" formatCode="0.0000000000"/>
    <numFmt numFmtId="180" formatCode="0.00000000000"/>
    <numFmt numFmtId="181" formatCode="0.000000000"/>
    <numFmt numFmtId="182" formatCode="0.00000000"/>
    <numFmt numFmtId="183" formatCode="0.0000000"/>
    <numFmt numFmtId="184" formatCode="&quot;Yes&quot;;&quot;Yes&quot;;&quot;No&quot;"/>
    <numFmt numFmtId="185" formatCode="&quot;True&quot;;&quot;True&quot;;&quot;False&quot;"/>
    <numFmt numFmtId="186" formatCode="&quot;On&quot;;&quot;On&quot;;&quot;Off&quot;"/>
    <numFmt numFmtId="187" formatCode="[$€-2]\ #,##0.00_);[Red]\([$€-2]\ #,##0.00\)"/>
  </numFmts>
  <fonts count="55">
    <font>
      <sz val="10"/>
      <name val="Arial"/>
      <family val="0"/>
    </font>
    <font>
      <b/>
      <sz val="10"/>
      <name val="Arial"/>
      <family val="2"/>
    </font>
    <font>
      <sz val="8"/>
      <name val="Tahoma"/>
      <family val="2"/>
    </font>
    <font>
      <b/>
      <sz val="8"/>
      <name val="Tahoma"/>
      <family val="2"/>
    </font>
    <font>
      <b/>
      <u val="single"/>
      <sz val="10"/>
      <name val="Arial"/>
      <family val="2"/>
    </font>
    <font>
      <sz val="8"/>
      <name val="Arial"/>
      <family val="2"/>
    </font>
    <font>
      <b/>
      <i/>
      <sz val="10"/>
      <name val="Arial"/>
      <family val="2"/>
    </font>
    <font>
      <u val="single"/>
      <sz val="10"/>
      <name val="Arial"/>
      <family val="2"/>
    </font>
    <font>
      <i/>
      <sz val="10"/>
      <name val="Arial"/>
      <family val="2"/>
    </font>
    <font>
      <b/>
      <sz val="10"/>
      <color indexed="48"/>
      <name val="Arial"/>
      <family val="2"/>
    </font>
    <font>
      <b/>
      <i/>
      <u val="single"/>
      <sz val="10"/>
      <name val="Arial"/>
      <family val="2"/>
    </font>
    <font>
      <b/>
      <sz val="10"/>
      <color indexed="12"/>
      <name val="Arial"/>
      <family val="2"/>
    </font>
    <font>
      <u val="single"/>
      <sz val="10"/>
      <color indexed="12"/>
      <name val="Arial"/>
      <family val="2"/>
    </font>
    <font>
      <u val="single"/>
      <sz val="10"/>
      <color indexed="36"/>
      <name val="Arial"/>
      <family val="2"/>
    </font>
    <font>
      <b/>
      <sz val="12"/>
      <name val="Arial"/>
      <family val="2"/>
    </font>
    <font>
      <b/>
      <u val="single"/>
      <sz val="10"/>
      <color indexed="12"/>
      <name val="Arial"/>
      <family val="2"/>
    </font>
    <font>
      <sz val="9"/>
      <name val="Arial"/>
      <family val="2"/>
    </font>
    <font>
      <b/>
      <i/>
      <u val="single"/>
      <sz val="12"/>
      <name val="Arial"/>
      <family val="2"/>
    </font>
    <font>
      <b/>
      <u val="single"/>
      <sz val="12"/>
      <name val="Arial"/>
      <family val="2"/>
    </font>
    <font>
      <u val="single"/>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1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3"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05">
    <xf numFmtId="0" fontId="0" fillId="0" borderId="0" xfId="0" applyAlignment="1">
      <alignment/>
    </xf>
    <xf numFmtId="0" fontId="0" fillId="0" borderId="10" xfId="0" applyBorder="1" applyAlignment="1">
      <alignment/>
    </xf>
    <xf numFmtId="0" fontId="0" fillId="0" borderId="10" xfId="0" applyFill="1" applyBorder="1" applyAlignment="1">
      <alignment/>
    </xf>
    <xf numFmtId="0" fontId="0" fillId="0" borderId="10" xfId="0" applyBorder="1" applyAlignment="1">
      <alignment horizontal="center"/>
    </xf>
    <xf numFmtId="164" fontId="0" fillId="0" borderId="10" xfId="0" applyNumberFormat="1" applyBorder="1" applyAlignment="1">
      <alignment/>
    </xf>
    <xf numFmtId="0" fontId="4" fillId="0" borderId="10" xfId="0" applyFont="1" applyBorder="1" applyAlignment="1">
      <alignment/>
    </xf>
    <xf numFmtId="164" fontId="6" fillId="0" borderId="10" xfId="0" applyNumberFormat="1" applyFont="1" applyBorder="1" applyAlignment="1">
      <alignment/>
    </xf>
    <xf numFmtId="164" fontId="9" fillId="0" borderId="10" xfId="0" applyNumberFormat="1" applyFont="1" applyBorder="1" applyAlignment="1">
      <alignment horizontal="center"/>
    </xf>
    <xf numFmtId="0" fontId="4" fillId="0" borderId="0" xfId="0" applyFont="1" applyAlignment="1">
      <alignment/>
    </xf>
    <xf numFmtId="164" fontId="0" fillId="0" borderId="10" xfId="0" applyNumberFormat="1" applyFill="1" applyBorder="1" applyAlignment="1">
      <alignment/>
    </xf>
    <xf numFmtId="0" fontId="0" fillId="0" borderId="0" xfId="0" applyFill="1" applyAlignment="1">
      <alignment/>
    </xf>
    <xf numFmtId="1" fontId="9" fillId="0" borderId="10" xfId="0" applyNumberFormat="1" applyFont="1" applyBorder="1" applyAlignment="1">
      <alignment horizontal="center"/>
    </xf>
    <xf numFmtId="164" fontId="0" fillId="0" borderId="10" xfId="0" applyNumberFormat="1" applyFont="1" applyBorder="1" applyAlignment="1">
      <alignment/>
    </xf>
    <xf numFmtId="0" fontId="0" fillId="0" borderId="10" xfId="0" applyFont="1" applyBorder="1" applyAlignment="1">
      <alignment/>
    </xf>
    <xf numFmtId="164" fontId="6" fillId="33" borderId="10" xfId="0" applyNumberFormat="1" applyFont="1" applyFill="1" applyBorder="1" applyAlignment="1">
      <alignment/>
    </xf>
    <xf numFmtId="164" fontId="9" fillId="34" borderId="10" xfId="0" applyNumberFormat="1" applyFont="1" applyFill="1" applyBorder="1" applyAlignment="1">
      <alignment horizontal="center"/>
    </xf>
    <xf numFmtId="0" fontId="6" fillId="0" borderId="0" xfId="0" applyFont="1" applyFill="1" applyAlignment="1">
      <alignment/>
    </xf>
    <xf numFmtId="3" fontId="0" fillId="0" borderId="10" xfId="0" applyNumberFormat="1" applyBorder="1" applyAlignment="1">
      <alignment/>
    </xf>
    <xf numFmtId="164" fontId="11" fillId="0" borderId="10" xfId="0" applyNumberFormat="1" applyFont="1" applyBorder="1" applyAlignment="1">
      <alignment/>
    </xf>
    <xf numFmtId="164" fontId="7" fillId="0" borderId="10" xfId="0" applyNumberFormat="1" applyFont="1" applyBorder="1" applyAlignment="1">
      <alignment/>
    </xf>
    <xf numFmtId="6" fontId="0" fillId="0" borderId="10" xfId="0" applyNumberFormat="1" applyFill="1" applyBorder="1" applyAlignment="1">
      <alignment/>
    </xf>
    <xf numFmtId="164" fontId="0" fillId="0" borderId="10" xfId="0" applyNumberFormat="1" applyFont="1" applyBorder="1" applyAlignment="1">
      <alignment/>
    </xf>
    <xf numFmtId="0" fontId="6" fillId="0" borderId="10" xfId="0" applyFont="1" applyBorder="1" applyAlignment="1">
      <alignment/>
    </xf>
    <xf numFmtId="164" fontId="10" fillId="0" borderId="10" xfId="0" applyNumberFormat="1" applyFont="1" applyBorder="1" applyAlignment="1">
      <alignment/>
    </xf>
    <xf numFmtId="0" fontId="1" fillId="0" borderId="10" xfId="0" applyFont="1" applyBorder="1" applyAlignment="1">
      <alignment/>
    </xf>
    <xf numFmtId="165" fontId="6" fillId="33" borderId="10" xfId="0" applyNumberFormat="1" applyFont="1" applyFill="1" applyBorder="1" applyAlignment="1">
      <alignment/>
    </xf>
    <xf numFmtId="9" fontId="0" fillId="0" borderId="10" xfId="0" applyNumberFormat="1" applyBorder="1" applyAlignment="1">
      <alignment/>
    </xf>
    <xf numFmtId="165" fontId="0" fillId="0" borderId="10" xfId="0" applyNumberFormat="1" applyBorder="1" applyAlignment="1">
      <alignment/>
    </xf>
    <xf numFmtId="0" fontId="0" fillId="0" borderId="11" xfId="0" applyBorder="1" applyAlignment="1">
      <alignment/>
    </xf>
    <xf numFmtId="165" fontId="6" fillId="0" borderId="10" xfId="0" applyNumberFormat="1" applyFont="1" applyBorder="1" applyAlignment="1">
      <alignment/>
    </xf>
    <xf numFmtId="165" fontId="10" fillId="0" borderId="10" xfId="0" applyNumberFormat="1" applyFont="1" applyBorder="1" applyAlignment="1">
      <alignment/>
    </xf>
    <xf numFmtId="164" fontId="1" fillId="0" borderId="10" xfId="0" applyNumberFormat="1" applyFont="1" applyBorder="1" applyAlignment="1">
      <alignment/>
    </xf>
    <xf numFmtId="9" fontId="1" fillId="0" borderId="10" xfId="0" applyNumberFormat="1" applyFont="1" applyBorder="1" applyAlignment="1">
      <alignment/>
    </xf>
    <xf numFmtId="3" fontId="1" fillId="0" borderId="10" xfId="0" applyNumberFormat="1" applyFont="1" applyBorder="1" applyAlignment="1">
      <alignment/>
    </xf>
    <xf numFmtId="0" fontId="1" fillId="0" borderId="10" xfId="0" applyFont="1" applyBorder="1" applyAlignment="1">
      <alignment horizontal="center"/>
    </xf>
    <xf numFmtId="3" fontId="0" fillId="0" borderId="10" xfId="0" applyNumberFormat="1" applyFont="1" applyFill="1" applyBorder="1" applyAlignment="1">
      <alignment/>
    </xf>
    <xf numFmtId="165" fontId="0" fillId="0" borderId="10" xfId="0" applyNumberFormat="1" applyFont="1" applyFill="1" applyBorder="1" applyAlignment="1">
      <alignment/>
    </xf>
    <xf numFmtId="0" fontId="0" fillId="0" borderId="12" xfId="0" applyBorder="1" applyAlignment="1">
      <alignment/>
    </xf>
    <xf numFmtId="174" fontId="1" fillId="0" borderId="11" xfId="0" applyNumberFormat="1" applyFont="1" applyBorder="1" applyAlignment="1">
      <alignment/>
    </xf>
    <xf numFmtId="174" fontId="0" fillId="0" borderId="11" xfId="0" applyNumberFormat="1" applyFont="1" applyBorder="1" applyAlignment="1">
      <alignment/>
    </xf>
    <xf numFmtId="0" fontId="0" fillId="0" borderId="12" xfId="0" applyFill="1" applyBorder="1" applyAlignment="1">
      <alignment/>
    </xf>
    <xf numFmtId="0" fontId="4" fillId="0" borderId="12" xfId="0" applyFont="1" applyBorder="1" applyAlignment="1">
      <alignment/>
    </xf>
    <xf numFmtId="174" fontId="0" fillId="0" borderId="10" xfId="0" applyNumberFormat="1" applyFont="1" applyBorder="1" applyAlignment="1">
      <alignment/>
    </xf>
    <xf numFmtId="0" fontId="6" fillId="33" borderId="10" xfId="0" applyFont="1" applyFill="1" applyBorder="1" applyAlignment="1">
      <alignment/>
    </xf>
    <xf numFmtId="174" fontId="11" fillId="0" borderId="10" xfId="0" applyNumberFormat="1" applyFont="1" applyBorder="1" applyAlignment="1">
      <alignment horizontal="center"/>
    </xf>
    <xf numFmtId="3" fontId="0" fillId="0" borderId="10" xfId="0" applyNumberFormat="1" applyBorder="1" applyAlignment="1">
      <alignment horizontal="center"/>
    </xf>
    <xf numFmtId="3" fontId="8" fillId="0" borderId="10" xfId="0" applyNumberFormat="1" applyFont="1" applyBorder="1" applyAlignment="1">
      <alignment horizontal="center"/>
    </xf>
    <xf numFmtId="0" fontId="0" fillId="0" borderId="13" xfId="0" applyFill="1" applyBorder="1" applyAlignment="1">
      <alignment/>
    </xf>
    <xf numFmtId="164" fontId="6" fillId="35" borderId="10" xfId="0" applyNumberFormat="1" applyFont="1" applyFill="1" applyBorder="1" applyAlignment="1">
      <alignment/>
    </xf>
    <xf numFmtId="0" fontId="6" fillId="0" borderId="10" xfId="0" applyFont="1" applyFill="1" applyBorder="1" applyAlignment="1">
      <alignment/>
    </xf>
    <xf numFmtId="165" fontId="6" fillId="0" borderId="10" xfId="0" applyNumberFormat="1" applyFont="1" applyFill="1" applyBorder="1" applyAlignment="1">
      <alignment/>
    </xf>
    <xf numFmtId="3" fontId="11" fillId="0" borderId="10" xfId="0" applyNumberFormat="1" applyFont="1" applyBorder="1" applyAlignment="1">
      <alignment horizontal="center"/>
    </xf>
    <xf numFmtId="165" fontId="0" fillId="0" borderId="10" xfId="0" applyNumberFormat="1" applyFont="1" applyBorder="1" applyAlignment="1">
      <alignment/>
    </xf>
    <xf numFmtId="0" fontId="0" fillId="0" borderId="10" xfId="0" applyFont="1" applyBorder="1" applyAlignment="1">
      <alignment/>
    </xf>
    <xf numFmtId="3" fontId="1" fillId="0" borderId="10" xfId="0" applyNumberFormat="1" applyFont="1" applyBorder="1" applyAlignment="1">
      <alignment/>
    </xf>
    <xf numFmtId="0" fontId="0" fillId="0" borderId="10" xfId="0" applyFont="1" applyBorder="1" applyAlignment="1">
      <alignment/>
    </xf>
    <xf numFmtId="4" fontId="1" fillId="0" borderId="10" xfId="0" applyNumberFormat="1" applyFont="1" applyBorder="1" applyAlignment="1">
      <alignment/>
    </xf>
    <xf numFmtId="165" fontId="1" fillId="0" borderId="10" xfId="0" applyNumberFormat="1" applyFont="1" applyBorder="1" applyAlignment="1">
      <alignment/>
    </xf>
    <xf numFmtId="3" fontId="0" fillId="0" borderId="10" xfId="0" applyNumberFormat="1" applyFont="1" applyFill="1" applyBorder="1" applyAlignment="1">
      <alignment/>
    </xf>
    <xf numFmtId="164" fontId="1" fillId="0" borderId="10" xfId="0" applyNumberFormat="1" applyFont="1" applyBorder="1" applyAlignment="1">
      <alignment/>
    </xf>
    <xf numFmtId="3" fontId="1" fillId="0" borderId="10" xfId="0" applyNumberFormat="1" applyFont="1" applyFill="1" applyBorder="1" applyAlignment="1">
      <alignment/>
    </xf>
    <xf numFmtId="174" fontId="1" fillId="0" borderId="10" xfId="0" applyNumberFormat="1" applyFont="1" applyFill="1" applyBorder="1" applyAlignment="1">
      <alignment/>
    </xf>
    <xf numFmtId="164" fontId="0" fillId="0" borderId="10" xfId="0" applyNumberFormat="1" applyFont="1" applyBorder="1" applyAlignment="1">
      <alignment/>
    </xf>
    <xf numFmtId="9" fontId="1" fillId="0" borderId="10" xfId="0" applyNumberFormat="1" applyFont="1" applyBorder="1" applyAlignment="1">
      <alignment/>
    </xf>
    <xf numFmtId="3" fontId="0" fillId="0" borderId="10" xfId="0" applyNumberFormat="1" applyFont="1" applyBorder="1" applyAlignment="1">
      <alignment/>
    </xf>
    <xf numFmtId="166" fontId="1" fillId="0" borderId="10" xfId="0" applyNumberFormat="1" applyFont="1" applyBorder="1" applyAlignment="1">
      <alignment/>
    </xf>
    <xf numFmtId="174" fontId="1" fillId="0" borderId="10" xfId="0" applyNumberFormat="1" applyFont="1" applyBorder="1" applyAlignment="1">
      <alignment/>
    </xf>
    <xf numFmtId="165" fontId="1" fillId="0" borderId="10" xfId="0" applyNumberFormat="1" applyFont="1" applyBorder="1" applyAlignment="1">
      <alignment/>
    </xf>
    <xf numFmtId="164" fontId="1" fillId="0" borderId="10" xfId="0" applyNumberFormat="1" applyFont="1" applyFill="1" applyBorder="1" applyAlignment="1">
      <alignment/>
    </xf>
    <xf numFmtId="3" fontId="0" fillId="0" borderId="10" xfId="0" applyNumberFormat="1" applyFont="1" applyBorder="1" applyAlignment="1">
      <alignment/>
    </xf>
    <xf numFmtId="166" fontId="1" fillId="0" borderId="10" xfId="0" applyNumberFormat="1" applyFont="1" applyBorder="1" applyAlignment="1">
      <alignment/>
    </xf>
    <xf numFmtId="0" fontId="6" fillId="0" borderId="0" xfId="0" applyFont="1" applyFill="1" applyBorder="1" applyAlignment="1">
      <alignment/>
    </xf>
    <xf numFmtId="3" fontId="1" fillId="0" borderId="10" xfId="0" applyNumberFormat="1" applyFont="1" applyFill="1" applyBorder="1" applyAlignment="1">
      <alignment horizontal="center"/>
    </xf>
    <xf numFmtId="0" fontId="0" fillId="0" borderId="10" xfId="0" applyBorder="1" applyAlignment="1">
      <alignment horizontal="center" wrapText="1"/>
    </xf>
    <xf numFmtId="174" fontId="1" fillId="33" borderId="10" xfId="0" applyNumberFormat="1" applyFont="1" applyFill="1" applyBorder="1" applyAlignment="1">
      <alignment horizontal="center"/>
    </xf>
    <xf numFmtId="0" fontId="0" fillId="0" borderId="10" xfId="0" applyBorder="1" applyAlignment="1">
      <alignment wrapText="1"/>
    </xf>
    <xf numFmtId="0" fontId="1" fillId="0" borderId="10" xfId="0" applyFont="1" applyBorder="1" applyAlignment="1">
      <alignment horizontal="center" wrapText="1"/>
    </xf>
    <xf numFmtId="0" fontId="0" fillId="0" borderId="0" xfId="0" applyAlignment="1">
      <alignment wrapText="1"/>
    </xf>
    <xf numFmtId="0" fontId="16" fillId="0" borderId="0" xfId="0" applyFont="1" applyAlignment="1">
      <alignment/>
    </xf>
    <xf numFmtId="0" fontId="16" fillId="0" borderId="0" xfId="0" applyFont="1" applyAlignment="1">
      <alignment wrapText="1"/>
    </xf>
    <xf numFmtId="0" fontId="17" fillId="0" borderId="0" xfId="0" applyFont="1" applyFill="1" applyBorder="1" applyAlignment="1">
      <alignment/>
    </xf>
    <xf numFmtId="0" fontId="18" fillId="0" borderId="0" xfId="0" applyFont="1" applyFill="1" applyBorder="1" applyAlignment="1">
      <alignment horizontal="center"/>
    </xf>
    <xf numFmtId="0" fontId="4" fillId="0" borderId="0" xfId="0" applyFont="1" applyAlignment="1">
      <alignment wrapText="1"/>
    </xf>
    <xf numFmtId="0" fontId="19" fillId="0" borderId="0" xfId="0" applyFont="1" applyAlignment="1">
      <alignment/>
    </xf>
    <xf numFmtId="0" fontId="19" fillId="0" borderId="0" xfId="0" applyFont="1" applyAlignment="1">
      <alignment wrapText="1"/>
    </xf>
    <xf numFmtId="0" fontId="14" fillId="0" borderId="0" xfId="0" applyFont="1" applyAlignment="1">
      <alignment horizontal="center" wrapText="1"/>
    </xf>
    <xf numFmtId="164" fontId="11" fillId="0" borderId="10" xfId="0" applyNumberFormat="1" applyFont="1" applyBorder="1" applyAlignment="1" applyProtection="1">
      <alignment horizontal="center"/>
      <protection locked="0"/>
    </xf>
    <xf numFmtId="174" fontId="11" fillId="0" borderId="10" xfId="0" applyNumberFormat="1" applyFont="1" applyBorder="1" applyAlignment="1" applyProtection="1">
      <alignment horizontal="center"/>
      <protection locked="0"/>
    </xf>
    <xf numFmtId="0" fontId="11" fillId="0" borderId="10" xfId="0" applyFont="1" applyBorder="1" applyAlignment="1" applyProtection="1">
      <alignment horizontal="center"/>
      <protection locked="0"/>
    </xf>
    <xf numFmtId="9" fontId="11" fillId="0" borderId="10" xfId="0" applyNumberFormat="1" applyFont="1" applyBorder="1" applyAlignment="1" applyProtection="1">
      <alignment horizontal="center"/>
      <protection locked="0"/>
    </xf>
    <xf numFmtId="3" fontId="11" fillId="0" borderId="10" xfId="0" applyNumberFormat="1" applyFont="1" applyBorder="1" applyAlignment="1" applyProtection="1">
      <alignment horizontal="center"/>
      <protection locked="0"/>
    </xf>
    <xf numFmtId="165" fontId="11" fillId="0" borderId="10" xfId="0" applyNumberFormat="1" applyFont="1" applyBorder="1" applyAlignment="1" applyProtection="1">
      <alignment horizontal="center"/>
      <protection locked="0"/>
    </xf>
    <xf numFmtId="165" fontId="11" fillId="0" borderId="10" xfId="0" applyNumberFormat="1" applyFont="1" applyBorder="1" applyAlignment="1" applyProtection="1">
      <alignment horizontal="right"/>
      <protection locked="0"/>
    </xf>
    <xf numFmtId="165" fontId="15" fillId="0" borderId="10" xfId="0" applyNumberFormat="1" applyFont="1" applyBorder="1" applyAlignment="1" applyProtection="1">
      <alignment horizontal="right"/>
      <protection locked="0"/>
    </xf>
    <xf numFmtId="165" fontId="15" fillId="0" borderId="10" xfId="0" applyNumberFormat="1" applyFont="1" applyFill="1" applyBorder="1" applyAlignment="1" applyProtection="1">
      <alignment horizontal="right"/>
      <protection locked="0"/>
    </xf>
    <xf numFmtId="0" fontId="16" fillId="0" borderId="0" xfId="0" applyFont="1" applyAlignment="1">
      <alignment wrapText="1"/>
    </xf>
    <xf numFmtId="0" fontId="14" fillId="0" borderId="12" xfId="0" applyFont="1" applyBorder="1" applyAlignment="1">
      <alignment horizontal="center"/>
    </xf>
    <xf numFmtId="0" fontId="14" fillId="0" borderId="14" xfId="0" applyFont="1" applyBorder="1" applyAlignment="1">
      <alignment horizontal="center"/>
    </xf>
    <xf numFmtId="0" fontId="14" fillId="0" borderId="15" xfId="0" applyFont="1" applyBorder="1" applyAlignment="1">
      <alignment horizontal="center"/>
    </xf>
    <xf numFmtId="0" fontId="1" fillId="0" borderId="12"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6" fillId="34" borderId="12" xfId="0" applyFont="1" applyFill="1" applyBorder="1" applyAlignment="1">
      <alignment/>
    </xf>
    <xf numFmtId="0" fontId="6" fillId="34" borderId="14" xfId="0" applyFont="1" applyFill="1" applyBorder="1" applyAlignment="1">
      <alignment/>
    </xf>
    <xf numFmtId="0" fontId="6" fillId="34" borderId="15"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C17"/>
  <sheetViews>
    <sheetView zoomScalePageLayoutView="0" workbookViewId="0" topLeftCell="A1">
      <selection activeCell="A32" sqref="A32"/>
    </sheetView>
  </sheetViews>
  <sheetFormatPr defaultColWidth="9.140625" defaultRowHeight="12.75"/>
  <cols>
    <col min="1" max="1" width="31.140625" style="0" customWidth="1"/>
    <col min="2" max="2" width="9.140625" style="0" bestFit="1" customWidth="1"/>
  </cols>
  <sheetData>
    <row r="2" spans="1:2" ht="12.75">
      <c r="A2" s="1"/>
      <c r="B2" s="1"/>
    </row>
    <row r="3" spans="1:2" ht="12.75">
      <c r="A3" s="1" t="s">
        <v>27</v>
      </c>
      <c r="B3" s="7">
        <v>2.5</v>
      </c>
    </row>
    <row r="4" spans="1:3" ht="12.75">
      <c r="A4" s="1" t="s">
        <v>35</v>
      </c>
      <c r="B4" s="11">
        <v>2006</v>
      </c>
      <c r="C4" s="10"/>
    </row>
    <row r="5" spans="1:2" ht="12.75">
      <c r="A5" s="1" t="s">
        <v>36</v>
      </c>
      <c r="B5" s="11">
        <v>12</v>
      </c>
    </row>
    <row r="6" spans="1:2" ht="12.75">
      <c r="A6" s="1" t="s">
        <v>37</v>
      </c>
      <c r="B6" s="15">
        <v>12.5</v>
      </c>
    </row>
    <row r="7" spans="1:2" ht="12.75">
      <c r="A7" s="1"/>
      <c r="B7" s="11"/>
    </row>
    <row r="8" spans="1:2" ht="12.75">
      <c r="A8" s="1"/>
      <c r="B8" s="11"/>
    </row>
    <row r="9" spans="1:2" ht="12.75">
      <c r="A9" s="1"/>
      <c r="B9" s="11"/>
    </row>
    <row r="10" spans="1:2" ht="12.75">
      <c r="A10" s="1" t="s">
        <v>28</v>
      </c>
      <c r="B10" s="1"/>
    </row>
    <row r="11" spans="1:2" ht="12.75">
      <c r="A11" s="1" t="s">
        <v>29</v>
      </c>
      <c r="B11" s="7" t="s">
        <v>2</v>
      </c>
    </row>
    <row r="12" spans="1:2" ht="12.75">
      <c r="A12" s="1" t="s">
        <v>30</v>
      </c>
      <c r="B12" s="7" t="s">
        <v>2</v>
      </c>
    </row>
    <row r="13" spans="1:2" ht="12.75">
      <c r="A13" s="1" t="s">
        <v>31</v>
      </c>
      <c r="B13" s="7" t="s">
        <v>2</v>
      </c>
    </row>
    <row r="14" spans="1:2" ht="12.75">
      <c r="A14" s="1" t="s">
        <v>32</v>
      </c>
      <c r="B14" s="7" t="s">
        <v>2</v>
      </c>
    </row>
    <row r="15" spans="1:2" ht="12.75">
      <c r="A15" s="1" t="s">
        <v>33</v>
      </c>
      <c r="B15" s="7" t="s">
        <v>2</v>
      </c>
    </row>
    <row r="16" spans="1:2" ht="12.75">
      <c r="A16" s="1" t="s">
        <v>34</v>
      </c>
      <c r="B16" s="7" t="s">
        <v>26</v>
      </c>
    </row>
    <row r="17" spans="1:2" ht="12.75">
      <c r="A17" s="1"/>
      <c r="B17" s="1"/>
    </row>
  </sheetData>
  <sheetProtection/>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A27"/>
  <sheetViews>
    <sheetView zoomScale="90" zoomScaleNormal="90" zoomScalePageLayoutView="0" workbookViewId="0" topLeftCell="A1">
      <selection activeCell="A28" sqref="A28"/>
    </sheetView>
  </sheetViews>
  <sheetFormatPr defaultColWidth="9.140625" defaultRowHeight="12.75"/>
  <cols>
    <col min="1" max="1" width="84.8515625" style="77" customWidth="1"/>
  </cols>
  <sheetData>
    <row r="1" ht="15.75">
      <c r="A1" s="85" t="s">
        <v>115</v>
      </c>
    </row>
    <row r="3" ht="25.5">
      <c r="A3" s="82" t="s">
        <v>87</v>
      </c>
    </row>
    <row r="4" ht="25.5" customHeight="1">
      <c r="A4" s="82" t="s">
        <v>121</v>
      </c>
    </row>
    <row r="5" ht="102">
      <c r="A5" s="82" t="s">
        <v>122</v>
      </c>
    </row>
    <row r="7" ht="12.75">
      <c r="A7" s="82" t="s">
        <v>104</v>
      </c>
    </row>
    <row r="8" ht="12.75">
      <c r="A8" s="84" t="s">
        <v>119</v>
      </c>
    </row>
    <row r="9" ht="60" customHeight="1">
      <c r="A9" s="84" t="s">
        <v>123</v>
      </c>
    </row>
    <row r="10" ht="36" customHeight="1">
      <c r="A10" s="84" t="s">
        <v>105</v>
      </c>
    </row>
    <row r="11" ht="51.75" customHeight="1">
      <c r="A11" s="84" t="s">
        <v>124</v>
      </c>
    </row>
    <row r="12" ht="36" customHeight="1">
      <c r="A12" s="84" t="s">
        <v>125</v>
      </c>
    </row>
    <row r="13" ht="36">
      <c r="A13" s="84" t="s">
        <v>117</v>
      </c>
    </row>
    <row r="14" ht="36">
      <c r="A14" s="84" t="s">
        <v>106</v>
      </c>
    </row>
    <row r="15" ht="25.5" customHeight="1">
      <c r="A15" s="84" t="s">
        <v>126</v>
      </c>
    </row>
    <row r="16" ht="36">
      <c r="A16" s="84" t="s">
        <v>127</v>
      </c>
    </row>
    <row r="17" ht="12.75">
      <c r="A17" s="84" t="s">
        <v>107</v>
      </c>
    </row>
    <row r="18" ht="35.25" customHeight="1">
      <c r="A18" s="84" t="s">
        <v>128</v>
      </c>
    </row>
    <row r="19" ht="36">
      <c r="A19" s="84" t="s">
        <v>129</v>
      </c>
    </row>
    <row r="20" ht="15" customHeight="1">
      <c r="A20" s="84" t="s">
        <v>108</v>
      </c>
    </row>
    <row r="21" ht="24">
      <c r="A21" s="84" t="s">
        <v>109</v>
      </c>
    </row>
    <row r="22" ht="24">
      <c r="A22" s="84" t="s">
        <v>110</v>
      </c>
    </row>
    <row r="23" ht="24">
      <c r="A23" s="84" t="s">
        <v>111</v>
      </c>
    </row>
    <row r="24" ht="24">
      <c r="A24" s="84" t="s">
        <v>130</v>
      </c>
    </row>
    <row r="25" ht="36" customHeight="1">
      <c r="A25" s="84" t="s">
        <v>120</v>
      </c>
    </row>
    <row r="27" ht="12.75">
      <c r="A27" s="95"/>
    </row>
  </sheetData>
  <sheetProtection/>
  <printOptions/>
  <pageMargins left="0.75" right="0.75" top="0.75" bottom="0.5"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37"/>
  <sheetViews>
    <sheetView tabSelected="1" zoomScale="90" zoomScaleNormal="90" zoomScalePageLayoutView="0" workbookViewId="0" topLeftCell="A3">
      <selection activeCell="C12" sqref="C12"/>
    </sheetView>
  </sheetViews>
  <sheetFormatPr defaultColWidth="9.140625" defaultRowHeight="12.75"/>
  <cols>
    <col min="1" max="1" width="30.57421875" style="0" customWidth="1"/>
    <col min="2" max="2" width="8.28125" style="0" customWidth="1"/>
    <col min="3" max="3" width="9.57421875" style="0" customWidth="1"/>
    <col min="4" max="4" width="9.421875" style="0" customWidth="1"/>
    <col min="5" max="5" width="2.57421875" style="0" customWidth="1"/>
    <col min="6" max="6" width="58.8515625" style="0" customWidth="1"/>
    <col min="7" max="7" width="9.8515625" style="0" customWidth="1"/>
  </cols>
  <sheetData>
    <row r="1" spans="1:6" ht="15.75">
      <c r="A1" s="96" t="s">
        <v>81</v>
      </c>
      <c r="B1" s="97"/>
      <c r="C1" s="97"/>
      <c r="D1" s="98"/>
      <c r="F1" s="81" t="s">
        <v>42</v>
      </c>
    </row>
    <row r="2" spans="1:4" ht="12.75">
      <c r="A2" s="1"/>
      <c r="B2" s="34" t="s">
        <v>0</v>
      </c>
      <c r="C2" s="34" t="s">
        <v>1</v>
      </c>
      <c r="D2" s="34" t="s">
        <v>61</v>
      </c>
    </row>
    <row r="3" spans="1:6" ht="12.75">
      <c r="A3" s="1" t="s">
        <v>22</v>
      </c>
      <c r="B3" s="86">
        <v>3.5</v>
      </c>
      <c r="C3" s="86">
        <v>7.35</v>
      </c>
      <c r="D3" s="86">
        <v>4.6</v>
      </c>
      <c r="F3" s="78" t="s">
        <v>118</v>
      </c>
    </row>
    <row r="4" spans="1:6" ht="12.75">
      <c r="A4" s="1" t="s">
        <v>65</v>
      </c>
      <c r="B4" s="88" t="s">
        <v>67</v>
      </c>
      <c r="C4" s="87">
        <v>3.1</v>
      </c>
      <c r="D4" s="87">
        <v>2.5</v>
      </c>
      <c r="F4" s="78" t="s">
        <v>90</v>
      </c>
    </row>
    <row r="5" spans="1:6" ht="12.75">
      <c r="A5" s="1" t="s">
        <v>66</v>
      </c>
      <c r="B5" s="89">
        <v>0.15</v>
      </c>
      <c r="C5" s="3"/>
      <c r="D5" s="3"/>
      <c r="F5" s="78" t="s">
        <v>91</v>
      </c>
    </row>
    <row r="6" spans="1:6" ht="12.75">
      <c r="A6" s="1" t="s">
        <v>84</v>
      </c>
      <c r="B6" s="89">
        <v>0.25</v>
      </c>
      <c r="C6" s="3"/>
      <c r="D6" s="3"/>
      <c r="F6" s="78" t="s">
        <v>103</v>
      </c>
    </row>
    <row r="7" spans="1:6" ht="12.75">
      <c r="A7" s="1" t="s">
        <v>112</v>
      </c>
      <c r="B7" s="90">
        <v>150</v>
      </c>
      <c r="C7" s="3"/>
      <c r="D7" s="3"/>
      <c r="F7" s="78" t="s">
        <v>92</v>
      </c>
    </row>
    <row r="8" spans="1:6" ht="12.75">
      <c r="A8" s="1" t="s">
        <v>114</v>
      </c>
      <c r="B8" s="45">
        <f>B7*(1-B5)</f>
        <v>127.5</v>
      </c>
      <c r="C8" s="45">
        <f>Soybean!C2</f>
        <v>48.387096774193544</v>
      </c>
      <c r="D8" s="3"/>
      <c r="F8" s="78" t="s">
        <v>93</v>
      </c>
    </row>
    <row r="9" spans="1:6" ht="12.75">
      <c r="A9" s="1" t="s">
        <v>116</v>
      </c>
      <c r="B9" s="46"/>
      <c r="C9" s="45">
        <f>'Wheat-Soybean'!C5</f>
        <v>36.29032258064516</v>
      </c>
      <c r="D9" s="45">
        <f>B7/D4</f>
        <v>60</v>
      </c>
      <c r="F9" s="78" t="s">
        <v>94</v>
      </c>
    </row>
    <row r="10" spans="1:6" ht="12.75">
      <c r="A10" s="1" t="s">
        <v>113</v>
      </c>
      <c r="B10" s="89">
        <v>0.5</v>
      </c>
      <c r="C10" s="1"/>
      <c r="D10" s="45">
        <f>D9*(1-B10)</f>
        <v>30</v>
      </c>
      <c r="F10" s="78" t="s">
        <v>95</v>
      </c>
    </row>
    <row r="11" spans="1:6" ht="12.75">
      <c r="A11" s="1" t="s">
        <v>68</v>
      </c>
      <c r="B11" s="91">
        <v>0</v>
      </c>
      <c r="C11" s="1"/>
      <c r="D11" s="1"/>
      <c r="F11" s="78" t="s">
        <v>96</v>
      </c>
    </row>
    <row r="12" spans="1:6" s="77" customFormat="1" ht="27" customHeight="1">
      <c r="A12" s="75"/>
      <c r="B12" s="76" t="s">
        <v>0</v>
      </c>
      <c r="C12" s="76" t="s">
        <v>1</v>
      </c>
      <c r="D12" s="76" t="s">
        <v>52</v>
      </c>
      <c r="F12" s="79"/>
    </row>
    <row r="13" spans="1:6" ht="12.75">
      <c r="A13" s="5" t="s">
        <v>44</v>
      </c>
      <c r="B13" s="1"/>
      <c r="C13" s="1"/>
      <c r="D13" s="1"/>
      <c r="F13" s="78"/>
    </row>
    <row r="14" spans="1:6" ht="12.75">
      <c r="A14" s="1" t="s">
        <v>5</v>
      </c>
      <c r="B14" s="27">
        <f>Corn!D6</f>
        <v>48.75</v>
      </c>
      <c r="C14" s="27">
        <f>Soybean!D6</f>
        <v>27</v>
      </c>
      <c r="D14" s="27">
        <f>'Wheat-Soybean'!D9+'Wheat-Soybean'!I9</f>
        <v>27</v>
      </c>
      <c r="F14" s="78" t="s">
        <v>71</v>
      </c>
    </row>
    <row r="15" spans="1:6" ht="12.75">
      <c r="A15" s="1" t="s">
        <v>6</v>
      </c>
      <c r="B15" s="27">
        <f>Corn!D7</f>
        <v>31.499999999999996</v>
      </c>
      <c r="C15" s="27">
        <v>0</v>
      </c>
      <c r="D15" s="92">
        <v>0</v>
      </c>
      <c r="F15" s="78" t="s">
        <v>97</v>
      </c>
    </row>
    <row r="16" spans="1:6" ht="12.75">
      <c r="A16" s="1" t="s">
        <v>47</v>
      </c>
      <c r="B16" s="27">
        <f>Corn!D8+Corn!D9+Corn!D10</f>
        <v>11.2518</v>
      </c>
      <c r="C16" s="27">
        <f>Soybean!D7+Soybean!D8+Soybean!D9</f>
        <v>0</v>
      </c>
      <c r="D16" s="27">
        <f>'Wheat-Soybean'!D11+'Wheat-Soybean'!D12+'Wheat-Soybean'!D13+'Wheat-Soybean'!I11+'Wheat-Soybean'!I12+'Wheat-Soybean'!I13</f>
        <v>0</v>
      </c>
      <c r="F16" s="78" t="s">
        <v>98</v>
      </c>
    </row>
    <row r="17" spans="1:6" ht="12.75">
      <c r="A17" s="1" t="s">
        <v>10</v>
      </c>
      <c r="B17" s="27">
        <f>Corn!D11</f>
        <v>22.5</v>
      </c>
      <c r="C17" s="27">
        <f>Soybean!D10</f>
        <v>25</v>
      </c>
      <c r="D17" s="27">
        <f>'Wheat-Soybean'!D14+'Wheat-Soybean'!I14</f>
        <v>25</v>
      </c>
      <c r="F17" s="78" t="s">
        <v>85</v>
      </c>
    </row>
    <row r="18" spans="1:6" ht="12.75">
      <c r="A18" s="1" t="s">
        <v>11</v>
      </c>
      <c r="B18" s="52">
        <f>Corn!D12</f>
        <v>5</v>
      </c>
      <c r="C18" s="52">
        <f>Soybean!D11</f>
        <v>0</v>
      </c>
      <c r="D18" s="52">
        <f>'Wheat-Soybean'!D15+'Wheat-Soybean'!I15</f>
        <v>0</v>
      </c>
      <c r="F18" s="78" t="s">
        <v>85</v>
      </c>
    </row>
    <row r="19" spans="1:6" ht="12.75">
      <c r="A19" s="40" t="s">
        <v>12</v>
      </c>
      <c r="B19" s="52">
        <v>0</v>
      </c>
      <c r="C19" s="52">
        <v>0</v>
      </c>
      <c r="D19" s="52">
        <f>'Wheat-Soybean'!D16+'Wheat-Soybean'!I16</f>
        <v>15</v>
      </c>
      <c r="F19" s="78" t="s">
        <v>85</v>
      </c>
    </row>
    <row r="20" spans="1:6" ht="12.75">
      <c r="A20" s="1" t="s">
        <v>45</v>
      </c>
      <c r="B20" s="27">
        <f>SUM(B14:B19)</f>
        <v>119.0018</v>
      </c>
      <c r="C20" s="27">
        <f>SUM(C14:C19)</f>
        <v>52</v>
      </c>
      <c r="D20" s="27">
        <f>SUM(D14:D19)</f>
        <v>67</v>
      </c>
      <c r="F20" s="78"/>
    </row>
    <row r="21" spans="1:6" ht="12.75">
      <c r="A21" s="5" t="s">
        <v>14</v>
      </c>
      <c r="B21" s="27"/>
      <c r="C21" s="27"/>
      <c r="D21" s="1"/>
      <c r="F21" s="78"/>
    </row>
    <row r="22" spans="1:6" ht="12.75">
      <c r="A22" s="1" t="s">
        <v>50</v>
      </c>
      <c r="B22" s="27">
        <f>Corn!D19</f>
        <v>80.21779401176403</v>
      </c>
      <c r="C22" s="27">
        <f>Soybean!D19</f>
        <v>70.50576892170028</v>
      </c>
      <c r="D22" s="27">
        <f>'Wheat-Soybean'!D22+'Wheat-Soybean'!I22</f>
        <v>88.85576892170027</v>
      </c>
      <c r="F22" s="78" t="s">
        <v>99</v>
      </c>
    </row>
    <row r="23" spans="1:6" ht="12.75">
      <c r="A23" s="5" t="s">
        <v>17</v>
      </c>
      <c r="B23" s="27"/>
      <c r="C23" s="27"/>
      <c r="D23" s="1"/>
      <c r="F23" s="78"/>
    </row>
    <row r="24" spans="1:6" ht="12.75">
      <c r="A24" s="1" t="s">
        <v>48</v>
      </c>
      <c r="B24" s="27">
        <f>Corn!D22</f>
        <v>19.125</v>
      </c>
      <c r="C24" s="36">
        <f>Soybean!D22</f>
        <v>0</v>
      </c>
      <c r="D24" s="36">
        <f>'Wheat-Soybean'!D25+'Wheat-Soybean'!I25</f>
        <v>0</v>
      </c>
      <c r="F24" s="78"/>
    </row>
    <row r="25" spans="1:6" ht="12.75">
      <c r="A25" s="1" t="s">
        <v>19</v>
      </c>
      <c r="B25" s="27">
        <f>Corn!D23</f>
        <v>12.75</v>
      </c>
      <c r="C25" s="27">
        <f>Soybean!D23</f>
        <v>4.838709677419355</v>
      </c>
      <c r="D25" s="36">
        <f>'Wheat-Soybean'!D26+'Wheat-Soybean'!I26</f>
        <v>6.629032258064516</v>
      </c>
      <c r="F25" s="78"/>
    </row>
    <row r="26" spans="1:6" ht="12.75">
      <c r="A26" s="1" t="s">
        <v>24</v>
      </c>
      <c r="B26" s="52">
        <f>Corn!D24</f>
        <v>7.968783760470561</v>
      </c>
      <c r="C26" s="52">
        <f>Soybean!D24</f>
        <v>4.9002307568680115</v>
      </c>
      <c r="D26" s="36">
        <f>'Wheat-Soybean'!D27+'Wheat-Soybean'!I27</f>
        <v>4.9002307568680115</v>
      </c>
      <c r="F26" s="78"/>
    </row>
    <row r="27" spans="1:6" ht="12.75">
      <c r="A27" s="1" t="s">
        <v>83</v>
      </c>
      <c r="B27" s="93">
        <v>0</v>
      </c>
      <c r="C27" s="93">
        <v>0</v>
      </c>
      <c r="D27" s="94">
        <v>0</v>
      </c>
      <c r="F27" s="78" t="s">
        <v>100</v>
      </c>
    </row>
    <row r="28" spans="1:4" ht="12.75">
      <c r="A28" s="1" t="s">
        <v>46</v>
      </c>
      <c r="B28" s="27">
        <f>SUM(B24:B27)</f>
        <v>39.84378376047056</v>
      </c>
      <c r="C28" s="27">
        <f>SUM(C24:C27)</f>
        <v>9.738940434287366</v>
      </c>
      <c r="D28" s="27">
        <f>SUM(D24:D27)</f>
        <v>11.529263014932528</v>
      </c>
    </row>
    <row r="29" spans="1:6" ht="12.75">
      <c r="A29" s="1" t="s">
        <v>86</v>
      </c>
      <c r="B29" s="92">
        <v>0</v>
      </c>
      <c r="C29" s="92">
        <v>0</v>
      </c>
      <c r="D29" s="92">
        <v>0</v>
      </c>
      <c r="F29" t="s">
        <v>102</v>
      </c>
    </row>
    <row r="30" spans="1:4" ht="12.75">
      <c r="A30" s="22" t="s">
        <v>3</v>
      </c>
      <c r="B30" s="29">
        <f>B8*B3+B29</f>
        <v>446.25</v>
      </c>
      <c r="C30" s="29">
        <f>C8*C3+C29</f>
        <v>355.64516129032256</v>
      </c>
      <c r="D30" s="29">
        <f>'Wheat-Soybean'!D29+'Wheat-Soybean'!I29+D29</f>
        <v>404.7338709677419</v>
      </c>
    </row>
    <row r="31" spans="1:4" ht="12.75">
      <c r="A31" s="22" t="s">
        <v>21</v>
      </c>
      <c r="B31" s="30">
        <f>B20+B22+B28</f>
        <v>239.0633777722346</v>
      </c>
      <c r="C31" s="30">
        <f>C20+C22+C28</f>
        <v>132.24470935598765</v>
      </c>
      <c r="D31" s="30">
        <f>D20+D22+D28</f>
        <v>167.3850319366328</v>
      </c>
    </row>
    <row r="32" spans="1:6" ht="12.75">
      <c r="A32" s="49" t="s">
        <v>4</v>
      </c>
      <c r="B32" s="50">
        <f>B30-B31</f>
        <v>207.1866222277654</v>
      </c>
      <c r="C32" s="50">
        <f>C30-C31</f>
        <v>223.4004519343349</v>
      </c>
      <c r="D32" s="50">
        <f>D30-D31</f>
        <v>237.3488390311091</v>
      </c>
      <c r="F32" s="83" t="s">
        <v>101</v>
      </c>
    </row>
    <row r="33" spans="1:4" ht="12.75">
      <c r="A33" s="43" t="s">
        <v>72</v>
      </c>
      <c r="B33" s="25">
        <f>B32+B11</f>
        <v>207.1866222277654</v>
      </c>
      <c r="C33" s="25">
        <f>C32+B11</f>
        <v>223.4004519343349</v>
      </c>
      <c r="D33" s="25">
        <f>D32</f>
        <v>237.3488390311091</v>
      </c>
    </row>
    <row r="35" ht="15">
      <c r="A35" s="80" t="s">
        <v>88</v>
      </c>
    </row>
    <row r="36" ht="12.75">
      <c r="A36" s="71" t="s">
        <v>89</v>
      </c>
    </row>
    <row r="37" ht="12.75">
      <c r="A37" s="71" t="s">
        <v>82</v>
      </c>
    </row>
  </sheetData>
  <sheetProtection password="9897" sheet="1" objects="1" scenarios="1"/>
  <mergeCells count="1">
    <mergeCell ref="A1:D1"/>
  </mergeCells>
  <printOptions/>
  <pageMargins left="0.5" right="0.5" top="0.5" bottom="0.5"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F31"/>
  <sheetViews>
    <sheetView zoomScale="96" zoomScaleNormal="96" zoomScalePageLayoutView="0" workbookViewId="0" topLeftCell="A1">
      <selection activeCell="C23" sqref="C23"/>
    </sheetView>
  </sheetViews>
  <sheetFormatPr defaultColWidth="9.140625" defaultRowHeight="12.75"/>
  <cols>
    <col min="1" max="1" width="22.140625" style="0" customWidth="1"/>
    <col min="2" max="2" width="8.00390625" style="0" customWidth="1"/>
    <col min="4" max="4" width="9.140625" style="0" bestFit="1" customWidth="1"/>
    <col min="5" max="5" width="8.00390625" style="0" customWidth="1"/>
    <col min="6" max="6" width="7.7109375" style="0" customWidth="1"/>
    <col min="7" max="7" width="28.28125" style="0" customWidth="1"/>
    <col min="8" max="8" width="9.57421875" style="0" customWidth="1"/>
    <col min="9" max="9" width="10.7109375" style="0" customWidth="1"/>
    <col min="10" max="10" width="15.57421875" style="0" customWidth="1"/>
  </cols>
  <sheetData>
    <row r="1" spans="1:5" ht="12.75">
      <c r="A1" s="1" t="s">
        <v>23</v>
      </c>
      <c r="B1" s="1"/>
      <c r="C1" s="33">
        <f>'Decision Aid'!B8</f>
        <v>127.5</v>
      </c>
      <c r="D1" s="1"/>
      <c r="E1" s="1"/>
    </row>
    <row r="2" spans="1:5" ht="12.75">
      <c r="A2" s="1" t="s">
        <v>22</v>
      </c>
      <c r="B2" s="1"/>
      <c r="C2" s="31">
        <f>'Decision Aid'!B3</f>
        <v>3.5</v>
      </c>
      <c r="D2" s="1"/>
      <c r="E2" s="1"/>
    </row>
    <row r="3" spans="1:5" ht="12.75">
      <c r="A3" s="2" t="s">
        <v>69</v>
      </c>
      <c r="B3" s="53"/>
      <c r="C3" s="54">
        <v>50</v>
      </c>
      <c r="D3" s="1"/>
      <c r="E3" s="1"/>
    </row>
    <row r="4" spans="1:5" ht="12.75">
      <c r="A4" s="2"/>
      <c r="B4" s="55"/>
      <c r="C4" s="54"/>
      <c r="D4" s="1"/>
      <c r="E4" s="1"/>
    </row>
    <row r="5" spans="1:5" ht="12.75">
      <c r="A5" s="5" t="s">
        <v>13</v>
      </c>
      <c r="B5" s="55"/>
      <c r="C5" s="55"/>
      <c r="D5" s="1"/>
      <c r="E5" s="1"/>
    </row>
    <row r="6" spans="1:6" ht="12.75">
      <c r="A6" s="1" t="s">
        <v>5</v>
      </c>
      <c r="B6" s="56">
        <v>0.375</v>
      </c>
      <c r="C6" s="57">
        <v>130</v>
      </c>
      <c r="D6" s="4">
        <f aca="true" t="shared" si="0" ref="D6:D12">B6*C6</f>
        <v>48.75</v>
      </c>
      <c r="E6" s="1"/>
      <c r="F6" s="8"/>
    </row>
    <row r="7" spans="1:5" ht="12.75">
      <c r="A7" s="1" t="s">
        <v>6</v>
      </c>
      <c r="B7" s="58">
        <f>140-C3</f>
        <v>90</v>
      </c>
      <c r="C7" s="59">
        <v>0.35</v>
      </c>
      <c r="D7" s="4">
        <f t="shared" si="0"/>
        <v>31.499999999999996</v>
      </c>
      <c r="E7" s="1"/>
    </row>
    <row r="8" spans="1:5" ht="12.75">
      <c r="A8" s="2" t="s">
        <v>7</v>
      </c>
      <c r="B8" s="60">
        <f>0.176*C1*0.5</f>
        <v>11.219999999999999</v>
      </c>
      <c r="C8" s="59">
        <v>0.34</v>
      </c>
      <c r="D8" s="4">
        <f t="shared" si="0"/>
        <v>3.8148</v>
      </c>
      <c r="E8" s="1"/>
    </row>
    <row r="9" spans="1:5" ht="12.75">
      <c r="A9" s="2" t="s">
        <v>8</v>
      </c>
      <c r="B9" s="60">
        <f>0.29*C1*0.5</f>
        <v>18.487499999999997</v>
      </c>
      <c r="C9" s="59">
        <v>0.24</v>
      </c>
      <c r="D9" s="4">
        <f t="shared" si="0"/>
        <v>4.436999999999999</v>
      </c>
      <c r="E9" s="4"/>
    </row>
    <row r="10" spans="1:5" ht="12.75">
      <c r="A10" s="2" t="s">
        <v>9</v>
      </c>
      <c r="B10" s="61">
        <v>0.2</v>
      </c>
      <c r="C10" s="57">
        <v>15</v>
      </c>
      <c r="D10" s="4">
        <f t="shared" si="0"/>
        <v>3</v>
      </c>
      <c r="E10" s="1"/>
    </row>
    <row r="11" spans="1:5" ht="12.75">
      <c r="A11" s="1" t="s">
        <v>10</v>
      </c>
      <c r="B11" s="61">
        <v>1.5</v>
      </c>
      <c r="C11" s="57">
        <v>15</v>
      </c>
      <c r="D11" s="4">
        <f t="shared" si="0"/>
        <v>22.5</v>
      </c>
      <c r="E11" s="1"/>
    </row>
    <row r="12" spans="1:5" ht="12.75">
      <c r="A12" s="1" t="s">
        <v>11</v>
      </c>
      <c r="B12" s="61">
        <v>0.5</v>
      </c>
      <c r="C12" s="57">
        <v>10</v>
      </c>
      <c r="D12" s="19">
        <f t="shared" si="0"/>
        <v>5</v>
      </c>
      <c r="E12" s="1"/>
    </row>
    <row r="13" spans="1:5" ht="12.75">
      <c r="A13" s="1" t="s">
        <v>16</v>
      </c>
      <c r="B13" s="54"/>
      <c r="C13" s="57"/>
      <c r="D13" s="6">
        <f>SUM(D6:D12)</f>
        <v>119.0018</v>
      </c>
      <c r="E13" s="1"/>
    </row>
    <row r="14" spans="1:6" ht="12.75">
      <c r="A14" s="1"/>
      <c r="B14" s="62"/>
      <c r="C14" s="55"/>
      <c r="D14" s="1"/>
      <c r="E14" s="1"/>
      <c r="F14" s="8"/>
    </row>
    <row r="15" spans="1:5" ht="12.75">
      <c r="A15" s="5" t="s">
        <v>14</v>
      </c>
      <c r="B15" s="62"/>
      <c r="C15" s="55"/>
      <c r="D15" s="1"/>
      <c r="E15" s="1"/>
    </row>
    <row r="16" spans="1:6" ht="12.75">
      <c r="A16" s="47" t="s">
        <v>43</v>
      </c>
      <c r="B16" s="54">
        <v>0</v>
      </c>
      <c r="C16" s="57">
        <v>15</v>
      </c>
      <c r="D16" s="4">
        <f>B16*C16</f>
        <v>0</v>
      </c>
      <c r="E16" s="20"/>
      <c r="F16" t="s">
        <v>70</v>
      </c>
    </row>
    <row r="17" spans="1:5" ht="12.75">
      <c r="A17" s="1" t="s">
        <v>49</v>
      </c>
      <c r="B17" s="55"/>
      <c r="C17" s="55"/>
      <c r="D17" s="19">
        <v>80.21779401176403</v>
      </c>
      <c r="E17" s="1"/>
    </row>
    <row r="18" spans="1:5" ht="12.75">
      <c r="A18" s="1" t="s">
        <v>15</v>
      </c>
      <c r="B18" s="55"/>
      <c r="C18" s="55"/>
      <c r="D18" s="4">
        <f>D16+D17</f>
        <v>80.21779401176403</v>
      </c>
      <c r="E18" s="1"/>
    </row>
    <row r="19" spans="1:5" ht="12.75">
      <c r="A19" t="s">
        <v>25</v>
      </c>
      <c r="B19" s="55"/>
      <c r="C19" s="63">
        <v>0</v>
      </c>
      <c r="D19" s="6">
        <f>D18*(1+C19)</f>
        <v>80.21779401176403</v>
      </c>
      <c r="E19" s="1"/>
    </row>
    <row r="20" spans="1:5" ht="12.75">
      <c r="A20" s="1"/>
      <c r="B20" s="55"/>
      <c r="C20" s="55"/>
      <c r="D20" s="1"/>
      <c r="E20" s="1"/>
    </row>
    <row r="21" spans="1:6" ht="12.75">
      <c r="A21" s="5" t="s">
        <v>17</v>
      </c>
      <c r="B21" s="55"/>
      <c r="C21" s="55"/>
      <c r="D21" s="1"/>
      <c r="E21" s="2"/>
      <c r="F21" s="10"/>
    </row>
    <row r="22" spans="1:5" ht="12.75">
      <c r="A22" s="1" t="s">
        <v>18</v>
      </c>
      <c r="B22" s="64">
        <f>C1</f>
        <v>127.5</v>
      </c>
      <c r="C22" s="59">
        <v>0.15</v>
      </c>
      <c r="D22" s="4">
        <f>B22*C22</f>
        <v>19.125</v>
      </c>
      <c r="E22" s="1"/>
    </row>
    <row r="23" spans="1:5" ht="12.75">
      <c r="A23" s="1" t="s">
        <v>19</v>
      </c>
      <c r="B23" s="64">
        <f>C1</f>
        <v>127.5</v>
      </c>
      <c r="C23" s="59">
        <v>0.1</v>
      </c>
      <c r="D23" s="4">
        <f>B23*C23</f>
        <v>12.75</v>
      </c>
      <c r="E23" s="1"/>
    </row>
    <row r="24" spans="1:5" ht="12.75">
      <c r="A24" s="1" t="s">
        <v>24</v>
      </c>
      <c r="B24" s="62">
        <f>D13+D19</f>
        <v>199.21959401176403</v>
      </c>
      <c r="C24" s="65">
        <v>0.08</v>
      </c>
      <c r="D24" s="21">
        <f>B24*C24/2</f>
        <v>7.968783760470561</v>
      </c>
      <c r="E24" s="1"/>
    </row>
    <row r="25" spans="1:5" ht="12.75">
      <c r="A25" s="1" t="s">
        <v>20</v>
      </c>
      <c r="B25" s="1"/>
      <c r="C25" s="1"/>
      <c r="D25" s="6">
        <f>SUM(D22:D24)</f>
        <v>39.84378376047056</v>
      </c>
      <c r="E25" s="1"/>
    </row>
    <row r="26" spans="1:5" ht="12.75">
      <c r="A26" s="1"/>
      <c r="B26" s="1"/>
      <c r="C26" s="1"/>
      <c r="D26" s="6"/>
      <c r="E26" s="1"/>
    </row>
    <row r="27" spans="1:5" ht="12.75">
      <c r="A27" s="22" t="s">
        <v>3</v>
      </c>
      <c r="B27" s="1"/>
      <c r="C27" s="1"/>
      <c r="D27" s="6">
        <f>C1*C2</f>
        <v>446.25</v>
      </c>
      <c r="E27" s="26"/>
    </row>
    <row r="28" spans="1:5" ht="12.75">
      <c r="A28" s="22" t="s">
        <v>21</v>
      </c>
      <c r="B28" s="1"/>
      <c r="C28" s="1"/>
      <c r="D28" s="23">
        <f>D13+D19+D25</f>
        <v>239.0633777722346</v>
      </c>
      <c r="E28" s="27"/>
    </row>
    <row r="29" spans="1:5" ht="12.75">
      <c r="A29" s="22" t="s">
        <v>4</v>
      </c>
      <c r="B29" s="1"/>
      <c r="C29" s="1"/>
      <c r="D29" s="14">
        <f>D27-D28</f>
        <v>207.1866222277654</v>
      </c>
      <c r="E29" s="1"/>
    </row>
    <row r="30" ht="12.75">
      <c r="A30" s="16"/>
    </row>
    <row r="31" ht="12.75">
      <c r="A31" s="71" t="s">
        <v>73</v>
      </c>
    </row>
  </sheetData>
  <sheetProtection password="9897" sheet="1" objects="1" scenarios="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J31"/>
  <sheetViews>
    <sheetView zoomScale="93" zoomScaleNormal="93" zoomScalePageLayoutView="0" workbookViewId="0" topLeftCell="A1">
      <selection activeCell="D28" sqref="D28"/>
    </sheetView>
  </sheetViews>
  <sheetFormatPr defaultColWidth="9.140625" defaultRowHeight="12.75"/>
  <cols>
    <col min="1" max="1" width="23.57421875" style="0" customWidth="1"/>
    <col min="3" max="3" width="10.140625" style="0" customWidth="1"/>
    <col min="4" max="4" width="9.140625" style="0" bestFit="1" customWidth="1"/>
    <col min="7" max="7" width="7.7109375" style="0" customWidth="1"/>
  </cols>
  <sheetData>
    <row r="1" spans="1:5" ht="12.75">
      <c r="A1" t="s">
        <v>41</v>
      </c>
      <c r="B1" s="1"/>
      <c r="C1" s="38">
        <f>'Decision Aid'!C4</f>
        <v>3.1</v>
      </c>
      <c r="D1" s="1"/>
      <c r="E1" s="1"/>
    </row>
    <row r="2" spans="1:5" ht="12.75">
      <c r="A2" s="1" t="s">
        <v>23</v>
      </c>
      <c r="B2" s="17"/>
      <c r="C2" s="42">
        <f>'Decision Aid'!B7/Soybean!C1</f>
        <v>48.387096774193544</v>
      </c>
      <c r="D2" s="1"/>
      <c r="E2" s="1"/>
    </row>
    <row r="3" spans="1:5" ht="12.75">
      <c r="A3" s="1" t="s">
        <v>22</v>
      </c>
      <c r="B3" s="1"/>
      <c r="C3" s="12">
        <f>'Decision Aid'!C3</f>
        <v>7.35</v>
      </c>
      <c r="D3" s="1"/>
      <c r="E3" s="1"/>
    </row>
    <row r="4" spans="1:5" ht="12.75">
      <c r="A4" s="1"/>
      <c r="B4" s="1"/>
      <c r="C4" s="18"/>
      <c r="D4" s="1"/>
      <c r="E4" s="1"/>
    </row>
    <row r="5" spans="1:5" ht="12.75">
      <c r="A5" s="5" t="s">
        <v>13</v>
      </c>
      <c r="B5" s="1"/>
      <c r="C5" s="1"/>
      <c r="D5" s="1"/>
      <c r="E5" s="1"/>
    </row>
    <row r="6" spans="1:7" ht="12.75">
      <c r="A6" s="1" t="s">
        <v>40</v>
      </c>
      <c r="B6" s="33">
        <v>60</v>
      </c>
      <c r="C6" s="31">
        <v>0.45</v>
      </c>
      <c r="D6" s="4">
        <f aca="true" t="shared" si="0" ref="D6:D12">B6*C6</f>
        <v>27</v>
      </c>
      <c r="E6" s="1"/>
      <c r="G6" s="8"/>
    </row>
    <row r="7" spans="1:5" ht="12.75">
      <c r="A7" s="2" t="s">
        <v>7</v>
      </c>
      <c r="B7" s="33">
        <v>0</v>
      </c>
      <c r="C7" s="31">
        <v>0.34</v>
      </c>
      <c r="D7" s="4">
        <f t="shared" si="0"/>
        <v>0</v>
      </c>
      <c r="E7" s="1"/>
    </row>
    <row r="8" spans="1:5" ht="12.75">
      <c r="A8" s="2" t="s">
        <v>8</v>
      </c>
      <c r="B8" s="33">
        <v>0</v>
      </c>
      <c r="C8" s="31">
        <v>0.24</v>
      </c>
      <c r="D8" s="4">
        <f t="shared" si="0"/>
        <v>0</v>
      </c>
      <c r="E8" s="1"/>
    </row>
    <row r="9" spans="1:5" ht="12.75">
      <c r="A9" s="2" t="s">
        <v>9</v>
      </c>
      <c r="B9" s="66">
        <v>0</v>
      </c>
      <c r="C9" s="67">
        <v>15</v>
      </c>
      <c r="D9" s="4">
        <f t="shared" si="0"/>
        <v>0</v>
      </c>
      <c r="E9" s="1"/>
    </row>
    <row r="10" spans="1:5" ht="12.75">
      <c r="A10" s="1" t="s">
        <v>10</v>
      </c>
      <c r="B10" s="33">
        <v>1</v>
      </c>
      <c r="C10" s="67">
        <v>25</v>
      </c>
      <c r="D10" s="4">
        <f t="shared" si="0"/>
        <v>25</v>
      </c>
      <c r="E10" s="1"/>
    </row>
    <row r="11" spans="1:5" ht="12.75">
      <c r="A11" s="1" t="s">
        <v>11</v>
      </c>
      <c r="B11" s="33">
        <v>1</v>
      </c>
      <c r="C11" s="67">
        <v>0</v>
      </c>
      <c r="D11" s="4">
        <f t="shared" si="0"/>
        <v>0</v>
      </c>
      <c r="E11" s="1"/>
    </row>
    <row r="12" spans="1:5" ht="12.75">
      <c r="A12" s="1" t="s">
        <v>12</v>
      </c>
      <c r="B12" s="33">
        <v>1</v>
      </c>
      <c r="C12" s="67">
        <v>0</v>
      </c>
      <c r="D12" s="19">
        <f t="shared" si="0"/>
        <v>0</v>
      </c>
      <c r="E12" s="1"/>
    </row>
    <row r="13" spans="1:5" ht="12.75">
      <c r="A13" s="1" t="s">
        <v>16</v>
      </c>
      <c r="B13" s="33"/>
      <c r="C13" s="67"/>
      <c r="D13" s="6">
        <f>SUM(D6:D12)</f>
        <v>52</v>
      </c>
      <c r="E13" s="1"/>
    </row>
    <row r="14" spans="1:7" ht="12.75">
      <c r="A14" s="1"/>
      <c r="B14" s="12"/>
      <c r="C14" s="13"/>
      <c r="D14" s="1"/>
      <c r="E14" s="1"/>
      <c r="G14" s="8"/>
    </row>
    <row r="15" spans="1:5" ht="12.75">
      <c r="A15" s="5" t="s">
        <v>14</v>
      </c>
      <c r="B15" s="12"/>
      <c r="C15" s="13"/>
      <c r="D15" s="1"/>
      <c r="E15" s="1"/>
    </row>
    <row r="16" spans="1:5" ht="12.75">
      <c r="A16" s="47" t="s">
        <v>43</v>
      </c>
      <c r="B16" s="33">
        <v>0</v>
      </c>
      <c r="C16" s="67">
        <v>15</v>
      </c>
      <c r="D16" s="4">
        <f>B16*C16</f>
        <v>0</v>
      </c>
      <c r="E16" s="1"/>
    </row>
    <row r="17" spans="1:5" ht="12.75">
      <c r="A17" s="1" t="s">
        <v>39</v>
      </c>
      <c r="B17" s="13"/>
      <c r="C17" s="13"/>
      <c r="D17" s="19">
        <v>70.50576892170028</v>
      </c>
      <c r="E17" s="1"/>
    </row>
    <row r="18" spans="1:5" ht="12.75">
      <c r="A18" s="1" t="s">
        <v>15</v>
      </c>
      <c r="B18" s="13"/>
      <c r="C18" s="13"/>
      <c r="D18" s="4">
        <f>SUM(D16:D17)</f>
        <v>70.50576892170028</v>
      </c>
      <c r="E18" s="1"/>
    </row>
    <row r="19" spans="1:5" ht="12.75">
      <c r="A19" t="s">
        <v>25</v>
      </c>
      <c r="B19" s="13"/>
      <c r="C19" s="32">
        <v>0</v>
      </c>
      <c r="D19" s="6">
        <f>D18*(1+C19)</f>
        <v>70.50576892170028</v>
      </c>
      <c r="E19" s="1"/>
    </row>
    <row r="20" spans="1:5" ht="12.75">
      <c r="A20" s="1"/>
      <c r="B20" s="13"/>
      <c r="C20" s="13"/>
      <c r="D20" s="1"/>
      <c r="E20" s="1"/>
    </row>
    <row r="21" spans="1:10" ht="12.75">
      <c r="A21" s="5" t="s">
        <v>17</v>
      </c>
      <c r="B21" s="13"/>
      <c r="C21" s="13"/>
      <c r="D21" s="1"/>
      <c r="E21" s="1"/>
      <c r="F21" s="10"/>
      <c r="G21" s="10"/>
      <c r="H21" s="10"/>
      <c r="I21" s="10"/>
      <c r="J21" s="10"/>
    </row>
    <row r="22" spans="1:5" ht="12.75">
      <c r="A22" s="2" t="s">
        <v>18</v>
      </c>
      <c r="B22" s="35">
        <f>0.75*C2</f>
        <v>36.29032258064516</v>
      </c>
      <c r="C22" s="68">
        <v>0</v>
      </c>
      <c r="D22" s="9">
        <f>B22*C22</f>
        <v>0</v>
      </c>
      <c r="E22" s="2"/>
    </row>
    <row r="23" spans="1:5" ht="12.75">
      <c r="A23" s="1" t="s">
        <v>19</v>
      </c>
      <c r="B23" s="69">
        <f>C2</f>
        <v>48.387096774193544</v>
      </c>
      <c r="C23" s="31">
        <v>0.1</v>
      </c>
      <c r="D23" s="4">
        <f>B23*C23</f>
        <v>4.838709677419355</v>
      </c>
      <c r="E23" s="1"/>
    </row>
    <row r="24" spans="1:5" ht="12.75">
      <c r="A24" s="1" t="s">
        <v>24</v>
      </c>
      <c r="B24" s="12">
        <f>D13+D19</f>
        <v>122.50576892170028</v>
      </c>
      <c r="C24" s="70">
        <v>0.08</v>
      </c>
      <c r="D24" s="21">
        <f>B24*C24/2</f>
        <v>4.9002307568680115</v>
      </c>
      <c r="E24" s="1"/>
    </row>
    <row r="25" spans="1:5" ht="12.75">
      <c r="A25" s="1" t="s">
        <v>20</v>
      </c>
      <c r="B25" s="1"/>
      <c r="C25" s="13"/>
      <c r="D25" s="6">
        <f>SUM(D22:D24)</f>
        <v>9.738940434287366</v>
      </c>
      <c r="E25" s="1"/>
    </row>
    <row r="26" spans="1:5" ht="12.75">
      <c r="A26" s="22" t="s">
        <v>3</v>
      </c>
      <c r="B26" s="1"/>
      <c r="C26" s="1"/>
      <c r="D26" s="6">
        <f>C2*C3</f>
        <v>355.64516129032256</v>
      </c>
      <c r="E26" s="1"/>
    </row>
    <row r="27" spans="1:5" ht="12.75">
      <c r="A27" s="22" t="s">
        <v>21</v>
      </c>
      <c r="B27" s="1"/>
      <c r="C27" s="1"/>
      <c r="D27" s="23">
        <f>D13+D19+D25</f>
        <v>132.24470935598765</v>
      </c>
      <c r="E27" s="4"/>
    </row>
    <row r="28" spans="1:5" ht="12.75">
      <c r="A28" s="22" t="s">
        <v>4</v>
      </c>
      <c r="B28" s="1"/>
      <c r="C28" s="24" t="s">
        <v>1</v>
      </c>
      <c r="D28" s="14">
        <f>D26-D27</f>
        <v>223.4004519343349</v>
      </c>
      <c r="E28" s="1"/>
    </row>
    <row r="29" spans="1:5" ht="12.75">
      <c r="A29" s="1"/>
      <c r="B29" s="1"/>
      <c r="C29" s="1"/>
      <c r="D29" s="1"/>
      <c r="E29" s="1"/>
    </row>
    <row r="31" ht="12.75">
      <c r="A31" s="71" t="s">
        <v>73</v>
      </c>
    </row>
  </sheetData>
  <sheetProtection password="9897" sheet="1" objects="1" scenarios="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L35"/>
  <sheetViews>
    <sheetView zoomScale="93" zoomScaleNormal="93" zoomScalePageLayoutView="0" workbookViewId="0" topLeftCell="A1">
      <selection activeCell="I33" sqref="I33"/>
    </sheetView>
  </sheetViews>
  <sheetFormatPr defaultColWidth="9.140625" defaultRowHeight="12.75"/>
  <cols>
    <col min="1" max="1" width="25.8515625" style="0" customWidth="1"/>
    <col min="3" max="3" width="9.7109375" style="0" customWidth="1"/>
    <col min="4" max="4" width="9.140625" style="0" bestFit="1" customWidth="1"/>
    <col min="6" max="6" width="29.140625" style="0" customWidth="1"/>
    <col min="7" max="7" width="9.28125" style="0" customWidth="1"/>
    <col min="9" max="9" width="9.7109375" style="0" customWidth="1"/>
  </cols>
  <sheetData>
    <row r="1" spans="1:9" ht="12.75">
      <c r="A1" s="99" t="s">
        <v>62</v>
      </c>
      <c r="B1" s="100"/>
      <c r="C1" s="100"/>
      <c r="D1" s="101"/>
      <c r="E1" s="1"/>
      <c r="F1" s="99" t="s">
        <v>63</v>
      </c>
      <c r="G1" s="100"/>
      <c r="H1" s="100"/>
      <c r="I1" s="101"/>
    </row>
    <row r="2" spans="1:9" ht="12.75">
      <c r="A2" t="s">
        <v>41</v>
      </c>
      <c r="B2" s="28"/>
      <c r="C2" s="38">
        <f>'Decision Aid'!C4</f>
        <v>3.1</v>
      </c>
      <c r="D2" s="28"/>
      <c r="E2" s="28"/>
      <c r="F2" t="s">
        <v>51</v>
      </c>
      <c r="G2" s="28"/>
      <c r="H2" s="38">
        <f>'Decision Aid'!D4</f>
        <v>2.5</v>
      </c>
      <c r="I2" s="28"/>
    </row>
    <row r="3" spans="1:9" ht="12.75">
      <c r="A3" s="1" t="s">
        <v>53</v>
      </c>
      <c r="B3" s="1"/>
      <c r="C3" s="32">
        <f>'Decision Aid'!B6</f>
        <v>0.25</v>
      </c>
      <c r="D3" s="1"/>
      <c r="E3" s="1"/>
      <c r="F3" s="1" t="s">
        <v>58</v>
      </c>
      <c r="G3" s="1"/>
      <c r="H3" s="32">
        <f>'Decision Aid'!B10</f>
        <v>0.5</v>
      </c>
      <c r="I3" s="1"/>
    </row>
    <row r="4" spans="1:9" ht="12.75">
      <c r="A4" s="1" t="s">
        <v>54</v>
      </c>
      <c r="B4" s="28"/>
      <c r="C4" s="39">
        <f>'Decision Aid'!B7/'Wheat-Soybean'!C2</f>
        <v>48.387096774193544</v>
      </c>
      <c r="D4" s="28"/>
      <c r="E4" s="28"/>
      <c r="F4" s="1" t="s">
        <v>59</v>
      </c>
      <c r="G4" s="28"/>
      <c r="H4" s="39">
        <f>'Decision Aid'!B7/'Wheat-Soybean'!H2</f>
        <v>60</v>
      </c>
      <c r="I4" s="1"/>
    </row>
    <row r="5" spans="1:9" ht="12.75">
      <c r="A5" s="1" t="s">
        <v>55</v>
      </c>
      <c r="B5" s="17"/>
      <c r="C5" s="39">
        <f>C4*(1-C3)</f>
        <v>36.29032258064516</v>
      </c>
      <c r="D5" s="1"/>
      <c r="E5" s="1"/>
      <c r="F5" s="1" t="s">
        <v>60</v>
      </c>
      <c r="G5" s="17"/>
      <c r="H5" s="39">
        <f>H4*(1-H3)</f>
        <v>30</v>
      </c>
      <c r="I5" s="1"/>
    </row>
    <row r="6" spans="1:9" ht="12.75">
      <c r="A6" s="1" t="s">
        <v>38</v>
      </c>
      <c r="B6" s="1"/>
      <c r="C6" s="31">
        <f>'Decision Aid'!C3</f>
        <v>7.35</v>
      </c>
      <c r="D6" s="1"/>
      <c r="E6" s="1"/>
      <c r="F6" s="1" t="s">
        <v>38</v>
      </c>
      <c r="G6" s="1"/>
      <c r="H6" s="31">
        <f>'Decision Aid'!D3</f>
        <v>4.6</v>
      </c>
      <c r="I6" s="1"/>
    </row>
    <row r="7" spans="1:9" ht="12.75">
      <c r="A7" s="1"/>
      <c r="B7" s="1"/>
      <c r="C7" s="18"/>
      <c r="D7" s="1"/>
      <c r="E7" s="1"/>
      <c r="F7" s="1"/>
      <c r="G7" s="1"/>
      <c r="H7" s="1"/>
      <c r="I7" s="1"/>
    </row>
    <row r="8" spans="1:9" ht="12.75">
      <c r="A8" s="5" t="s">
        <v>13</v>
      </c>
      <c r="B8" s="1"/>
      <c r="C8" s="1"/>
      <c r="D8" s="1"/>
      <c r="E8" s="1"/>
      <c r="F8" s="1"/>
      <c r="G8" s="1"/>
      <c r="H8" s="1"/>
      <c r="I8" s="1"/>
    </row>
    <row r="9" spans="1:9" ht="12.75">
      <c r="A9" s="1" t="s">
        <v>56</v>
      </c>
      <c r="B9" s="33">
        <v>60</v>
      </c>
      <c r="C9" s="31">
        <v>0.45</v>
      </c>
      <c r="D9" s="4">
        <f aca="true" t="shared" si="0" ref="D9:D16">B9*C9</f>
        <v>27</v>
      </c>
      <c r="E9" s="1"/>
      <c r="F9" s="37" t="s">
        <v>56</v>
      </c>
      <c r="G9" s="1"/>
      <c r="H9" s="1"/>
      <c r="I9" s="4">
        <v>0</v>
      </c>
    </row>
    <row r="10" spans="1:9" ht="12.75">
      <c r="A10" s="1" t="s">
        <v>6</v>
      </c>
      <c r="B10" s="33"/>
      <c r="C10" s="31"/>
      <c r="D10" s="4">
        <v>0</v>
      </c>
      <c r="E10" s="1"/>
      <c r="F10" s="1" t="s">
        <v>6</v>
      </c>
      <c r="G10" s="1"/>
      <c r="H10" s="1"/>
      <c r="I10" s="4">
        <f>'Decision Aid'!D15</f>
        <v>0</v>
      </c>
    </row>
    <row r="11" spans="1:9" ht="12.75">
      <c r="A11" s="2" t="s">
        <v>7</v>
      </c>
      <c r="B11" s="33">
        <v>0</v>
      </c>
      <c r="C11" s="31">
        <v>0.34</v>
      </c>
      <c r="D11" s="4">
        <f t="shared" si="0"/>
        <v>0</v>
      </c>
      <c r="E11" s="1"/>
      <c r="F11" s="40" t="s">
        <v>7</v>
      </c>
      <c r="G11" s="1"/>
      <c r="H11" s="1"/>
      <c r="I11" s="4">
        <v>0</v>
      </c>
    </row>
    <row r="12" spans="1:9" ht="12.75">
      <c r="A12" s="2" t="s">
        <v>8</v>
      </c>
      <c r="B12" s="33">
        <v>0</v>
      </c>
      <c r="C12" s="31">
        <v>0.24</v>
      </c>
      <c r="D12" s="4">
        <f t="shared" si="0"/>
        <v>0</v>
      </c>
      <c r="E12" s="1"/>
      <c r="F12" s="40" t="s">
        <v>8</v>
      </c>
      <c r="G12" s="1"/>
      <c r="H12" s="1"/>
      <c r="I12" s="4">
        <v>0</v>
      </c>
    </row>
    <row r="13" spans="1:9" ht="12.75">
      <c r="A13" s="2" t="s">
        <v>9</v>
      </c>
      <c r="B13" s="66">
        <v>0</v>
      </c>
      <c r="C13" s="67">
        <v>15</v>
      </c>
      <c r="D13" s="4">
        <f t="shared" si="0"/>
        <v>0</v>
      </c>
      <c r="E13" s="1"/>
      <c r="F13" s="40" t="s">
        <v>9</v>
      </c>
      <c r="G13" s="1"/>
      <c r="H13" s="1"/>
      <c r="I13" s="4">
        <v>0</v>
      </c>
    </row>
    <row r="14" spans="1:9" ht="12.75">
      <c r="A14" s="1" t="s">
        <v>10</v>
      </c>
      <c r="B14" s="33">
        <v>1</v>
      </c>
      <c r="C14" s="67">
        <v>25</v>
      </c>
      <c r="D14" s="4">
        <f t="shared" si="0"/>
        <v>25</v>
      </c>
      <c r="E14" s="1"/>
      <c r="F14" s="40" t="s">
        <v>10</v>
      </c>
      <c r="G14" s="1"/>
      <c r="H14" s="1"/>
      <c r="I14" s="4">
        <v>0</v>
      </c>
    </row>
    <row r="15" spans="1:9" ht="12.75">
      <c r="A15" s="1" t="s">
        <v>11</v>
      </c>
      <c r="B15" s="33">
        <v>1</v>
      </c>
      <c r="C15" s="67">
        <v>0</v>
      </c>
      <c r="D15" s="4">
        <f t="shared" si="0"/>
        <v>0</v>
      </c>
      <c r="E15" s="1"/>
      <c r="F15" s="40" t="s">
        <v>11</v>
      </c>
      <c r="G15" s="1"/>
      <c r="H15" s="1"/>
      <c r="I15" s="4">
        <v>0</v>
      </c>
    </row>
    <row r="16" spans="1:9" ht="12.75">
      <c r="A16" s="1" t="s">
        <v>12</v>
      </c>
      <c r="B16" s="33">
        <v>1</v>
      </c>
      <c r="C16" s="67">
        <v>0</v>
      </c>
      <c r="D16" s="19">
        <f t="shared" si="0"/>
        <v>0</v>
      </c>
      <c r="E16" s="1"/>
      <c r="F16" s="40" t="s">
        <v>12</v>
      </c>
      <c r="G16" s="33">
        <v>1</v>
      </c>
      <c r="H16" s="67">
        <v>15</v>
      </c>
      <c r="I16" s="19">
        <f>G16*H16</f>
        <v>15</v>
      </c>
    </row>
    <row r="17" spans="1:9" ht="12.75">
      <c r="A17" s="1" t="s">
        <v>16</v>
      </c>
      <c r="B17" s="33"/>
      <c r="C17" s="67"/>
      <c r="D17" s="6">
        <f>SUM(D9:D16)</f>
        <v>52</v>
      </c>
      <c r="E17" s="1"/>
      <c r="F17" s="37" t="s">
        <v>16</v>
      </c>
      <c r="G17" s="13"/>
      <c r="H17" s="13"/>
      <c r="I17" s="6">
        <f>SUM(I9:I16)</f>
        <v>15</v>
      </c>
    </row>
    <row r="18" spans="1:9" ht="12.75">
      <c r="A18" s="1"/>
      <c r="B18" s="12"/>
      <c r="C18" s="13"/>
      <c r="D18" s="1"/>
      <c r="E18" s="1"/>
      <c r="F18" s="37"/>
      <c r="G18" s="13"/>
      <c r="H18" s="13"/>
      <c r="I18" s="1"/>
    </row>
    <row r="19" spans="1:9" ht="12.75">
      <c r="A19" s="5" t="s">
        <v>14</v>
      </c>
      <c r="B19" s="12"/>
      <c r="C19" s="13"/>
      <c r="D19" s="1"/>
      <c r="E19" s="1"/>
      <c r="F19" s="41" t="s">
        <v>14</v>
      </c>
      <c r="G19" s="13"/>
      <c r="H19" s="13"/>
      <c r="I19" s="1"/>
    </row>
    <row r="20" spans="1:9" ht="12.75">
      <c r="A20" s="1" t="s">
        <v>50</v>
      </c>
      <c r="B20" s="13"/>
      <c r="C20" s="13"/>
      <c r="D20" s="19">
        <v>70.50576892170028</v>
      </c>
      <c r="E20" s="1"/>
      <c r="F20" s="37" t="s">
        <v>57</v>
      </c>
      <c r="G20" s="13"/>
      <c r="H20" s="13"/>
      <c r="I20" s="19">
        <f>IF(H5&gt;21,17+0.15*('Wheat-Soybean'!H5-21),17)</f>
        <v>18.35</v>
      </c>
    </row>
    <row r="21" spans="1:9" ht="12.75">
      <c r="A21" s="1" t="s">
        <v>15</v>
      </c>
      <c r="B21" s="13"/>
      <c r="C21" s="13"/>
      <c r="D21" s="4">
        <f>SUM(D20:D20)</f>
        <v>70.50576892170028</v>
      </c>
      <c r="E21" s="1"/>
      <c r="F21" s="37" t="s">
        <v>15</v>
      </c>
      <c r="G21" s="13"/>
      <c r="H21" s="13"/>
      <c r="I21" s="4">
        <f>SUM(I20:I20)</f>
        <v>18.35</v>
      </c>
    </row>
    <row r="22" spans="1:9" ht="12.75">
      <c r="A22" t="s">
        <v>25</v>
      </c>
      <c r="B22" s="13"/>
      <c r="C22" s="32">
        <v>0</v>
      </c>
      <c r="D22" s="6">
        <f>D21*(1+C22)</f>
        <v>70.50576892170028</v>
      </c>
      <c r="E22" s="1"/>
      <c r="F22" t="s">
        <v>25</v>
      </c>
      <c r="G22" s="13"/>
      <c r="H22" s="32">
        <v>0</v>
      </c>
      <c r="I22" s="6">
        <f>I21*(1+H22)</f>
        <v>18.35</v>
      </c>
    </row>
    <row r="23" spans="1:9" ht="12.75">
      <c r="A23" s="1"/>
      <c r="B23" s="13"/>
      <c r="C23" s="13"/>
      <c r="D23" s="1"/>
      <c r="E23" s="1"/>
      <c r="F23" s="1"/>
      <c r="G23" s="13"/>
      <c r="H23" s="13"/>
      <c r="I23" s="1"/>
    </row>
    <row r="24" spans="1:9" ht="12.75">
      <c r="A24" s="5" t="s">
        <v>17</v>
      </c>
      <c r="B24" s="13"/>
      <c r="C24" s="13"/>
      <c r="D24" s="1"/>
      <c r="E24" s="1"/>
      <c r="F24" s="5" t="s">
        <v>17</v>
      </c>
      <c r="G24" s="13"/>
      <c r="H24" s="13"/>
      <c r="I24" s="1"/>
    </row>
    <row r="25" spans="1:12" ht="12.75">
      <c r="A25" s="2" t="s">
        <v>18</v>
      </c>
      <c r="B25" s="35">
        <f>0.75*C5</f>
        <v>27.217741935483872</v>
      </c>
      <c r="C25" s="68">
        <v>0</v>
      </c>
      <c r="D25" s="9">
        <f>B25*C25</f>
        <v>0</v>
      </c>
      <c r="E25" s="2"/>
      <c r="F25" s="2" t="s">
        <v>18</v>
      </c>
      <c r="G25" s="35">
        <f>0.75*H5</f>
        <v>22.5</v>
      </c>
      <c r="H25" s="68">
        <v>0</v>
      </c>
      <c r="I25" s="9">
        <f>G25*H25</f>
        <v>0</v>
      </c>
      <c r="J25" s="10"/>
      <c r="K25" s="10"/>
      <c r="L25" s="10"/>
    </row>
    <row r="26" spans="1:9" ht="12.75">
      <c r="A26" s="1" t="s">
        <v>19</v>
      </c>
      <c r="B26" s="69">
        <f>C5</f>
        <v>36.29032258064516</v>
      </c>
      <c r="C26" s="31">
        <v>0.1</v>
      </c>
      <c r="D26" s="4">
        <f>B26*C26</f>
        <v>3.629032258064516</v>
      </c>
      <c r="E26" s="1"/>
      <c r="F26" s="1" t="s">
        <v>19</v>
      </c>
      <c r="G26" s="69">
        <f>H5</f>
        <v>30</v>
      </c>
      <c r="H26" s="31">
        <v>0.1</v>
      </c>
      <c r="I26" s="4">
        <f>G26*H26</f>
        <v>3</v>
      </c>
    </row>
    <row r="27" spans="1:9" ht="12.75">
      <c r="A27" s="1" t="s">
        <v>24</v>
      </c>
      <c r="B27" s="12">
        <f>D17+D22</f>
        <v>122.50576892170028</v>
      </c>
      <c r="C27" s="70">
        <v>0.08</v>
      </c>
      <c r="D27" s="21">
        <f>B27*C27/2</f>
        <v>4.9002307568680115</v>
      </c>
      <c r="E27" s="1"/>
      <c r="F27" s="1" t="s">
        <v>24</v>
      </c>
      <c r="G27" s="12">
        <v>0</v>
      </c>
      <c r="H27" s="70">
        <v>0.08</v>
      </c>
      <c r="I27" s="21">
        <f>G27*H27/2</f>
        <v>0</v>
      </c>
    </row>
    <row r="28" spans="1:9" ht="12.75">
      <c r="A28" s="1" t="s">
        <v>20</v>
      </c>
      <c r="B28" s="1"/>
      <c r="C28" s="13"/>
      <c r="D28" s="6">
        <f>SUM(D25:D27)</f>
        <v>8.529263014932528</v>
      </c>
      <c r="E28" s="1"/>
      <c r="F28" s="1" t="s">
        <v>20</v>
      </c>
      <c r="G28" s="1"/>
      <c r="H28" s="13"/>
      <c r="I28" s="6">
        <f>SUM(I25:I27)</f>
        <v>3</v>
      </c>
    </row>
    <row r="29" spans="1:9" ht="12.75">
      <c r="A29" s="22" t="s">
        <v>3</v>
      </c>
      <c r="B29" s="1"/>
      <c r="C29" s="1"/>
      <c r="D29" s="6">
        <f>C5*C6</f>
        <v>266.7338709677419</v>
      </c>
      <c r="E29" s="1"/>
      <c r="F29" s="22" t="s">
        <v>3</v>
      </c>
      <c r="G29" s="1"/>
      <c r="H29" s="1"/>
      <c r="I29" s="6">
        <f>H5*H6</f>
        <v>138</v>
      </c>
    </row>
    <row r="30" spans="1:9" ht="12.75">
      <c r="A30" s="22" t="s">
        <v>21</v>
      </c>
      <c r="B30" s="1"/>
      <c r="C30" s="1"/>
      <c r="D30" s="23">
        <f>D17+D22+D28</f>
        <v>131.0350319366328</v>
      </c>
      <c r="E30" s="4"/>
      <c r="F30" s="22" t="s">
        <v>21</v>
      </c>
      <c r="G30" s="1"/>
      <c r="H30" s="1"/>
      <c r="I30" s="23">
        <f>I17+I22+I28</f>
        <v>36.35</v>
      </c>
    </row>
    <row r="31" spans="1:9" ht="12.75">
      <c r="A31" s="22" t="s">
        <v>4</v>
      </c>
      <c r="B31" s="1"/>
      <c r="C31" s="24" t="s">
        <v>1</v>
      </c>
      <c r="D31" s="48">
        <f>D29-D30</f>
        <v>135.6988390311091</v>
      </c>
      <c r="E31" s="1"/>
      <c r="F31" s="22" t="s">
        <v>4</v>
      </c>
      <c r="G31" s="1"/>
      <c r="H31" s="24" t="s">
        <v>61</v>
      </c>
      <c r="I31" s="48">
        <f>I29-I30</f>
        <v>101.65</v>
      </c>
    </row>
    <row r="32" spans="1:9" ht="12.75">
      <c r="A32" s="1"/>
      <c r="B32" s="1"/>
      <c r="C32" s="1"/>
      <c r="D32" s="1"/>
      <c r="E32" s="1"/>
      <c r="F32" s="1"/>
      <c r="G32" s="1"/>
      <c r="H32" s="1"/>
      <c r="I32" s="1"/>
    </row>
    <row r="33" spans="1:9" ht="12.75">
      <c r="A33" s="22" t="s">
        <v>64</v>
      </c>
      <c r="B33" s="1"/>
      <c r="C33" s="1"/>
      <c r="D33" s="1"/>
      <c r="E33" s="1"/>
      <c r="F33" s="1"/>
      <c r="G33" s="1"/>
      <c r="H33" s="1"/>
      <c r="I33" s="14">
        <f>D31+I31</f>
        <v>237.3488390311091</v>
      </c>
    </row>
    <row r="35" ht="12.75">
      <c r="A35" s="71" t="s">
        <v>73</v>
      </c>
    </row>
  </sheetData>
  <sheetProtection password="9897" sheet="1" objects="1" scenarios="1"/>
  <mergeCells count="2">
    <mergeCell ref="A1:D1"/>
    <mergeCell ref="F1:I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D10"/>
  <sheetViews>
    <sheetView zoomScalePageLayoutView="0" workbookViewId="0" topLeftCell="A1">
      <selection activeCell="B8" sqref="B8"/>
    </sheetView>
  </sheetViews>
  <sheetFormatPr defaultColWidth="9.140625" defaultRowHeight="12.75"/>
  <cols>
    <col min="1" max="1" width="41.421875" style="0" customWidth="1"/>
    <col min="3" max="3" width="9.7109375" style="0" customWidth="1"/>
  </cols>
  <sheetData>
    <row r="1" spans="1:4" ht="12.75">
      <c r="A1" s="99" t="s">
        <v>79</v>
      </c>
      <c r="B1" s="100"/>
      <c r="C1" s="100"/>
      <c r="D1" s="101"/>
    </row>
    <row r="2" spans="1:4" ht="25.5">
      <c r="A2" s="1"/>
      <c r="B2" s="1"/>
      <c r="C2" s="73" t="s">
        <v>65</v>
      </c>
      <c r="D2" s="1"/>
    </row>
    <row r="3" spans="1:4" ht="12.75" hidden="1">
      <c r="A3" s="1" t="s">
        <v>74</v>
      </c>
      <c r="B3" s="44" t="s">
        <v>26</v>
      </c>
      <c r="C3" s="1"/>
      <c r="D3" s="1"/>
    </row>
    <row r="4" spans="1:4" ht="12.75">
      <c r="A4" s="1"/>
      <c r="B4" s="1"/>
      <c r="C4" s="1"/>
      <c r="D4" s="1"/>
    </row>
    <row r="5" spans="1:4" ht="12.75">
      <c r="A5" s="1" t="s">
        <v>75</v>
      </c>
      <c r="B5" s="51"/>
      <c r="C5" s="51"/>
      <c r="D5" s="51"/>
    </row>
    <row r="6" spans="1:4" ht="12.75">
      <c r="A6" s="1" t="s">
        <v>76</v>
      </c>
      <c r="B6" s="90">
        <v>150</v>
      </c>
      <c r="C6" s="72"/>
      <c r="D6" s="72"/>
    </row>
    <row r="7" spans="1:4" ht="12.75">
      <c r="A7" s="1" t="s">
        <v>77</v>
      </c>
      <c r="B7" s="90">
        <v>47</v>
      </c>
      <c r="C7" s="74">
        <f>B6/B7</f>
        <v>3.1914893617021276</v>
      </c>
      <c r="D7" s="72"/>
    </row>
    <row r="8" spans="1:4" ht="12.75">
      <c r="A8" s="1" t="s">
        <v>78</v>
      </c>
      <c r="B8" s="90">
        <v>60</v>
      </c>
      <c r="C8" s="74">
        <f>B6/B8</f>
        <v>2.5</v>
      </c>
      <c r="D8" s="72"/>
    </row>
    <row r="9" spans="1:4" ht="12.75">
      <c r="A9" s="1"/>
      <c r="B9" s="1"/>
      <c r="C9" s="1"/>
      <c r="D9" s="1"/>
    </row>
    <row r="10" spans="1:4" ht="12.75">
      <c r="A10" s="102" t="s">
        <v>80</v>
      </c>
      <c r="B10" s="103"/>
      <c r="C10" s="103"/>
      <c r="D10" s="104"/>
    </row>
  </sheetData>
  <sheetProtection password="9897" sheet="1" objects="1" scenarios="1" selectLockedCells="1"/>
  <protectedRanges>
    <protectedRange password="9897" sqref="B3:B8" name="Range1"/>
  </protectedRanges>
  <mergeCells count="2">
    <mergeCell ref="A1:D1"/>
    <mergeCell ref="A10:D1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Virginia 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 Halich</dc:creator>
  <cp:keywords/>
  <dc:description/>
  <cp:lastModifiedBy> </cp:lastModifiedBy>
  <cp:lastPrinted>2007-04-25T13:01:03Z</cp:lastPrinted>
  <dcterms:created xsi:type="dcterms:W3CDTF">2003-09-21T12:28:39Z</dcterms:created>
  <dcterms:modified xsi:type="dcterms:W3CDTF">2007-04-26T14:16:47Z</dcterms:modified>
  <cp:category/>
  <cp:version/>
  <cp:contentType/>
  <cp:contentStatus/>
</cp:coreProperties>
</file>